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595" firstSheet="1" activeTab="1"/>
  </bookViews>
  <sheets>
    <sheet name="งบแสดงฐานะการเงิน(เอกสารภายใน)" sheetId="1" state="hidden" r:id="rId1"/>
    <sheet name="SFP" sheetId="2" r:id="rId2"/>
    <sheet name="PL_Q3" sheetId="3" r:id="rId3"/>
    <sheet name="PL_9M" sheetId="4" r:id="rId4"/>
  </sheets>
  <externalReferences>
    <externalReference r:id="rId7"/>
  </externalReferences>
  <definedNames>
    <definedName name="AsatDate">'[1]Menu'!$F$7</definedName>
    <definedName name="F_906">#REF!</definedName>
    <definedName name="_xlnm.Print_Area" localSheetId="3">'PL_9M'!$A$1:$M$63</definedName>
    <definedName name="_xlnm.Print_Area" localSheetId="2">'PL_Q3'!$A$1:$Q$57</definedName>
    <definedName name="_xlnm.Print_Titles" localSheetId="3">'PL_9M'!$1:$8</definedName>
    <definedName name="_xlnm.Print_Titles" localSheetId="2">'PL_Q3'!$1:$8</definedName>
    <definedName name="_xlnm.Print_Titles" localSheetId="1">'SFP'!$1:$8</definedName>
    <definedName name="_xlnm.Print_Titles" localSheetId="0">'งบแสดงฐานะการเงิน(เอกสารภายใน)'!$1:$10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<sst xmlns="http://schemas.openxmlformats.org/spreadsheetml/2006/main" count="258" uniqueCount="124">
  <si>
    <t>ธนาคารกรุงเทพ จำกัด (มหาชน) และบริษัทย่อย</t>
  </si>
  <si>
    <t>งบการเงินรวม</t>
  </si>
  <si>
    <t>%</t>
  </si>
  <si>
    <t>สินทรัพย์</t>
  </si>
  <si>
    <t>เงินสด</t>
  </si>
  <si>
    <t>เงินลงทุนในบริษัทย่อยและบริษัทร่วมสุทธิ</t>
  </si>
  <si>
    <t>ดอกเบี้ยค้างรับ</t>
  </si>
  <si>
    <t>ทรัพย์สินรอการขายสุทธิ</t>
  </si>
  <si>
    <t>ภาระของลูกค้าจากการรับรอง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</si>
  <si>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</si>
  <si>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</si>
  <si>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</si>
  <si>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</si>
  <si>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</si>
  <si>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</si>
  <si>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</si>
  <si>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</si>
  <si>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</si>
  <si>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</si>
  <si>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</si>
  <si>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</si>
  <si>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r>
      <t>หัก</t>
    </r>
    <r>
      <rPr>
        <sz val="13"/>
        <rFont val="Angsana New"/>
        <family val="1"/>
      </rPr>
      <t xml:space="preserve"> ค่าเผื่อหนี้สงสัยจะสูญ</t>
    </r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</si>
  <si>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</si>
  <si>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</si>
  <si>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</si>
  <si>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</si>
  <si>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</si>
  <si>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ภาระของธนาคารจากการรับรอง</t>
  </si>
  <si>
    <t>อื่น ๆ</t>
  </si>
  <si>
    <t>เพิ่มขึ้น</t>
  </si>
  <si>
    <t xml:space="preserve"> (ลดลง)</t>
  </si>
  <si>
    <t>งบแสดงฐานะการเงิน</t>
  </si>
  <si>
    <t>รายการระหว่างธนาคารและตลาดเงินสุทธิ</t>
  </si>
  <si>
    <t>สินทรัพย์ตราสารอนุพันธ์</t>
  </si>
  <si>
    <t>เงินลงทุนสุทธิ</t>
  </si>
  <si>
    <t>เงินให้สินเชื่อแก่ลูกหนี้และดอกเบี้ยค้างรับสุทธิ</t>
  </si>
  <si>
    <t>เงินให้สินเชื่อแก่ลูกหนี้</t>
  </si>
  <si>
    <t>รวมเงินให้สินเชื่อแก่ลูกหนี้และดอกเบี้ยค้างรับสุทธิ</t>
  </si>
  <si>
    <t>สินทรัพย์ไม่มีตัวตนอื่นสุทธิ</t>
  </si>
  <si>
    <t>หนี้สินตราสารอนุพันธ์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</si>
  <si>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</si>
  <si>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</si>
  <si>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</si>
  <si>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</si>
  <si>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</si>
  <si>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</si>
  <si>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</si>
  <si>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</si>
  <si>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</si>
  <si>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</si>
  <si>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r>
      <t>หัก</t>
    </r>
    <r>
      <rPr>
        <sz val="13"/>
        <rFont val="Angsana New"/>
        <family val="1"/>
      </rPr>
      <t xml:space="preserve"> รายได้รอตัดบัญชี</t>
    </r>
  </si>
  <si>
    <t>รวมเงินให้สินเชื่อแก่ลูกหนี้และดอกเบี้ยค้างรับ</t>
  </si>
  <si>
    <t>สิทธิในการเรียกคืนหลักทรัพย์</t>
  </si>
  <si>
    <t>ภาระในการส่งคืนหลักทรัพย์</t>
  </si>
  <si>
    <t xml:space="preserve"> รวมหนี้สิน</t>
  </si>
  <si>
    <t>(ยังไม่ได้ตรวจสอบ)</t>
  </si>
  <si>
    <t>สินทรัพย์ภาษีเงินได้รอการตัดบัญชี</t>
  </si>
  <si>
    <t>หนี้สินภาษีเงินได้รอการตัดบัญชี</t>
  </si>
  <si>
    <t>จำนวนเงิน</t>
  </si>
  <si>
    <t>20 % ของสินทรัพย์อื่น</t>
  </si>
  <si>
    <t>20 % ของหนี้สินอื่น</t>
  </si>
  <si>
    <t>Net Balance Assets / Liabilities</t>
  </si>
  <si>
    <t xml:space="preserve"> หุ้นสามัญ  1,908,842,894 หุ้น  มูลค่าหุ้นละ 10 บาท</t>
  </si>
  <si>
    <r>
      <t>หัก</t>
    </r>
    <r>
      <rPr>
        <sz val="13"/>
        <rFont val="Angsana New"/>
        <family val="1"/>
      </rPr>
      <t xml:space="preserve"> ค่าเผื่อการปรับมูลค่าจากการปรับโครงสร้างหนี้</t>
    </r>
  </si>
  <si>
    <t>รายการระหว่างธนาคารและตลาดเงิน</t>
  </si>
  <si>
    <t>31 ธันวาคม 2558</t>
  </si>
  <si>
    <t>หลักประกันที่นำไปวางกับคู่สัญญาทางการเงิน</t>
  </si>
  <si>
    <t>31 ธันวาคม 2559</t>
  </si>
  <si>
    <t>ณ วันที่ 31 ธันวาคม 2559</t>
  </si>
  <si>
    <t xml:space="preserve">ข้อมูลสิ้นสุดวันที่ </t>
  </si>
  <si>
    <t>31 ธันวาคม 2561</t>
  </si>
  <si>
    <t>ณ วันที่ 30 กันยายน 2562</t>
  </si>
  <si>
    <t>30 กันยายน 2562</t>
  </si>
  <si>
    <t>งบกำไรขาดทุนและกำไรขาดทุนเบ็ดเสร็จอื่น</t>
  </si>
  <si>
    <t>สำหรับงวดสามเดือนสิ้นสุด</t>
  </si>
  <si>
    <t>30 มิถุนายน 2562</t>
  </si>
  <si>
    <t>30 กันยายน 2561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</si>
  <si>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</si>
  <si>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</si>
  <si>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</si>
  <si>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</si>
  <si>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</si>
  <si>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</si>
  <si>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กำไรสุทธิจากธุรกรรมเพื่อค้าและปริวรรตเงินตราต่างประเทศ</t>
  </si>
  <si>
    <t>กำไรสุทธิจากเงินลงทุน</t>
  </si>
  <si>
    <t>ส่วนแบ่งกำไร (ขาดทุน) 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</si>
  <si>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</si>
  <si>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</si>
  <si>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</si>
  <si>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</si>
  <si>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</si>
  <si>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</si>
  <si>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</si>
  <si>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</si>
  <si>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</si>
  <si>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</si>
  <si>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หนี้สูญ หนี้สงสัยจะสูญ และขาดทุนจากการด้อยค่า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</si>
  <si>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</si>
  <si>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</si>
  <si>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</si>
  <si>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</si>
  <si>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</t>
  </si>
  <si>
    <t>ในภายหลัง</t>
  </si>
  <si>
    <t>กำไร (ขาดทุน) จากการวัดมูลค่าเงินลงทุนเผื่อขาย</t>
  </si>
  <si>
    <t>การเปลี่ยนแปลงสุทธิในมูลค่ายุติธรรม</t>
  </si>
  <si>
    <t>จำนวนสุทธิที่โอนไปยังกำไรหรือขาดทุน</t>
  </si>
  <si>
    <t>ขาดทุนจากการแปลงค่างบการเงินจากการดำเนินงาน</t>
  </si>
  <si>
    <t>ในต่างประเทศ</t>
  </si>
  <si>
    <t>ส่วนแบ่งกำไรเบ็ดเสร็จอื่นในบริษัทร่วม</t>
  </si>
  <si>
    <t xml:space="preserve">ภาษีเงินได้ที่เกี่ยวกับองค์ประกอบของกำไร (ขาดทุน) </t>
  </si>
  <si>
    <t>เบ็ดเสร็จอื่น</t>
  </si>
  <si>
    <t>รวมกำไร (ขาดทุน) เบ็ดเสร็จอื่นสุทธิ</t>
  </si>
  <si>
    <t>กำไรเบ็ดเสร็จรวม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</si>
  <si>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</si>
  <si>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</si>
  <si>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</si>
  <si>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</si>
  <si>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</si>
  <si>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</si>
  <si>
    <t>สำหรับงวดเก้าเดือนสิ้นสุดวันที่ 30 กันยายน 2562</t>
  </si>
  <si>
    <t>ส่วนแบ่งกำไรจากเงินลงทุนตามวิธีส่วนได้เสีย</t>
  </si>
  <si>
    <t>รายการที่ไม่จัดประเภทรายการใหม่เข้าไปไว้ในกำไรหรือขาดทุน</t>
  </si>
  <si>
    <t>กำไรจากการประมาณการตามหลักคณิตศาสตร์ประกันภัย</t>
  </si>
  <si>
    <t>สำหรับโครงการผลประโยชน์ของพนักงาน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</si>
</sst>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#,##0.00;\(#,##0\)"/>
    <numFmt numFmtId="178" formatCode="#,##0.0;\(#,##0\)"/>
    <numFmt numFmtId="179" formatCode="#,##0.0000;\(#,##0.00\)"/>
    <numFmt numFmtId="180" formatCode="#,##0;\(#,##0\)"/>
    <numFmt numFmtId="181" formatCode="#,##0.00;\(#,##0.00\)"/>
    <numFmt numFmtId="182" formatCode="#,##0.00_ ;[Red]\-#,##0.00\ "/>
    <numFmt numFmtId="183" formatCode="#,##0.0"/>
    <numFmt numFmtId="184" formatCode="_-* #,##0.000_-;\-* #,##0.000_-;_-* &quot;-&quot;??_-;_-@_-"/>
    <numFmt numFmtId="185" formatCode="_-* #,##0.0_-;\-* #,##0.0_-;_-* &quot;-&quot;??_-;_-@_-"/>
    <numFmt numFmtId="186" formatCode="\t&quot;$&quot;#,##0_);\(\t&quot;$&quot;#,##0\)"/>
    <numFmt numFmtId="187" formatCode="\t&quot;$&quot;#,##0_);[Red]\(\t&quot;$&quot;#,##0\)"/>
    <numFmt numFmtId="188" formatCode="\t&quot;$&quot;#,##0.00_);\(\t&quot;$&quot;#,##0.00\)"/>
    <numFmt numFmtId="189" formatCode="\t&quot;$&quot;#,##0.00_);[Red]\(\t&quot;$&quot;#,##0.00\)"/>
    <numFmt numFmtId="190" formatCode="_(* #,##0.00000_);_(* \(#,##0.00000\);_(* &quot;-&quot;?????_);_(@_)"/>
    <numFmt numFmtId="191" formatCode="#,##0.0;\-#,##0.0"/>
    <numFmt numFmtId="192" formatCode="#,##0.000;\(#,##0.000\)"/>
    <numFmt numFmtId="193" formatCode="#,##0.0;\(#,##0.0\)"/>
    <numFmt numFmtId="194" formatCode="#,##0;\(#,##0\);\-"/>
    <numFmt numFmtId="195" formatCode="0,000;\(#,##0\);\-"/>
    <numFmt numFmtId="196" formatCode="##,#0_;\(#,##0\);\-"/>
    <numFmt numFmtId="197" formatCode="#,##0\ ;\(#,##0\);\-"/>
    <numFmt numFmtId="198" formatCode="##,#0\)_;\(#,##0\);\-"/>
    <numFmt numFmtId="199" formatCode="#,##0_);\(#,##0\);\-"/>
    <numFmt numFmtId="200" formatCode="#,##0_);\(#,##0\);"/>
    <numFmt numFmtId="201" formatCode="#,##0\ \ _);\(#,##0\)\,"/>
    <numFmt numFmtId="202" formatCode="#,##0\ \ _);\(#,##0\)"/>
    <numFmt numFmtId="203" formatCode="#,##0\ _);\(#,##0\)"/>
    <numFmt numFmtId="204" formatCode="#,##0\ ;\(#,##0\);"/>
    <numFmt numFmtId="205" formatCode="#,##0_);\(#,##0.0\);"/>
    <numFmt numFmtId="206" formatCode="#,##0_);\(#,##0.00\);"/>
    <numFmt numFmtId="207" formatCode="0.0000"/>
    <numFmt numFmtId="208" formatCode="0.000"/>
    <numFmt numFmtId="209" formatCode="0.00000000"/>
    <numFmt numFmtId="210" formatCode="0.0000000"/>
    <numFmt numFmtId="211" formatCode="0.000000"/>
    <numFmt numFmtId="212" formatCode="0.00000"/>
    <numFmt numFmtId="213" formatCode="#,##0.00\ ;\(#,##0.00\)"/>
    <numFmt numFmtId="214" formatCode="_-* #,##0.0000_-;\-* #,##0.0000_-;_-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.00;\(#,##0.0\)"/>
    <numFmt numFmtId="219" formatCode="#,##0.000;\(#,##0.0\)"/>
    <numFmt numFmtId="220" formatCode="#,##0.00;\(\-#,##0.00\)"/>
    <numFmt numFmtId="221" formatCode="#,##0.00000;\(#,##0.000\)"/>
    <numFmt numFmtId="222" formatCode="#,##0.000000;\(#,##0.0000\)"/>
    <numFmt numFmtId="223" formatCode="0.0"/>
    <numFmt numFmtId="224" formatCode="#,##0_);\(#,##0.000\);"/>
    <numFmt numFmtId="225" formatCode="[$€-2]\ #,##0.00_);[Red]\([$€-2]\ #,##0.00\)"/>
    <numFmt numFmtId="226" formatCode="0.0%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2"/>
      <name val="Angsana New"/>
      <family val="1"/>
    </font>
    <font>
      <sz val="8"/>
      <color indexed="8"/>
      <name val="Tahoma"/>
      <family val="0"/>
    </font>
    <font>
      <sz val="6"/>
      <color indexed="8"/>
      <name val="Arial Unicode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ngsana New"/>
      <family val="1"/>
    </font>
    <font>
      <sz val="13"/>
      <color rgb="FF0000FF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8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11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right" vertical="center"/>
      <protection/>
    </xf>
    <xf numFmtId="200" fontId="11" fillId="0" borderId="0" xfId="0" applyNumberFormat="1" applyFont="1" applyFill="1" applyBorder="1" applyAlignment="1">
      <alignment vertical="center"/>
    </xf>
    <xf numFmtId="193" fontId="11" fillId="0" borderId="0" xfId="64" applyNumberFormat="1" applyFont="1" applyFill="1" applyAlignment="1">
      <alignment vertical="center"/>
      <protection/>
    </xf>
    <xf numFmtId="176" fontId="11" fillId="0" borderId="11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200" fontId="11" fillId="0" borderId="0" xfId="0" applyNumberFormat="1" applyFont="1" applyFill="1" applyAlignment="1">
      <alignment/>
    </xf>
    <xf numFmtId="0" fontId="13" fillId="0" borderId="0" xfId="64" applyFont="1" applyFill="1" applyAlignment="1">
      <alignment vertical="center"/>
      <protection/>
    </xf>
    <xf numFmtId="176" fontId="11" fillId="0" borderId="0" xfId="0" applyNumberFormat="1" applyFont="1" applyFill="1" applyAlignment="1">
      <alignment vertical="center"/>
    </xf>
    <xf numFmtId="204" fontId="11" fillId="0" borderId="12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0" fontId="10" fillId="0" borderId="0" xfId="64" applyFont="1" applyFill="1" applyAlignment="1">
      <alignment horizontal="right" vertical="top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vertical="center"/>
      <protection/>
    </xf>
    <xf numFmtId="193" fontId="11" fillId="0" borderId="0" xfId="64" applyNumberFormat="1" applyFont="1" applyFill="1" applyBorder="1" applyAlignment="1">
      <alignment vertical="center"/>
      <protection/>
    </xf>
    <xf numFmtId="193" fontId="11" fillId="0" borderId="0" xfId="64" applyNumberFormat="1" applyFont="1" applyFill="1" applyBorder="1" applyAlignment="1">
      <alignment horizontal="center" vertical="center"/>
      <protection/>
    </xf>
    <xf numFmtId="180" fontId="11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centerContinuous" vertical="center"/>
      <protection/>
    </xf>
    <xf numFmtId="176" fontId="8" fillId="0" borderId="0" xfId="44" applyNumberFormat="1" applyFont="1" applyFill="1" applyAlignment="1">
      <alignment vertical="center"/>
    </xf>
    <xf numFmtId="176" fontId="8" fillId="0" borderId="0" xfId="44" applyNumberFormat="1" applyFont="1" applyFill="1" applyBorder="1" applyAlignment="1">
      <alignment vertical="center"/>
    </xf>
    <xf numFmtId="176" fontId="9" fillId="0" borderId="0" xfId="44" applyNumberFormat="1" applyFont="1" applyFill="1" applyAlignment="1">
      <alignment horizontal="center" vertical="center"/>
    </xf>
    <xf numFmtId="176" fontId="9" fillId="0" borderId="0" xfId="44" applyNumberFormat="1" applyFont="1" applyFill="1" applyBorder="1" applyAlignment="1">
      <alignment horizontal="center" vertical="center"/>
    </xf>
    <xf numFmtId="0" fontId="0" fillId="0" borderId="0" xfId="62" applyFill="1">
      <alignment/>
      <protection/>
    </xf>
    <xf numFmtId="0" fontId="9" fillId="0" borderId="0" xfId="62" applyFont="1" applyFill="1" applyAlignment="1">
      <alignment horizontal="centerContinuous"/>
      <protection/>
    </xf>
    <xf numFmtId="0" fontId="9" fillId="0" borderId="0" xfId="62" applyFont="1" applyFill="1" applyBorder="1" applyAlignment="1">
      <alignment horizontal="centerContinuous"/>
      <protection/>
    </xf>
    <xf numFmtId="0" fontId="9" fillId="0" borderId="0" xfId="44" applyNumberFormat="1" applyFont="1" applyFill="1" applyBorder="1" applyAlignment="1">
      <alignment horizontal="center" vertical="center"/>
    </xf>
    <xf numFmtId="0" fontId="9" fillId="0" borderId="0" xfId="62" applyNumberFormat="1" applyFont="1" applyFill="1" applyBorder="1" applyAlignment="1">
      <alignment horizontal="center"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176" fontId="11" fillId="0" borderId="0" xfId="44" applyNumberFormat="1" applyFont="1" applyFill="1" applyAlignment="1">
      <alignment vertical="center"/>
    </xf>
    <xf numFmtId="176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vertical="center"/>
      <protection/>
    </xf>
    <xf numFmtId="200" fontId="11" fillId="0" borderId="0" xfId="44" applyNumberFormat="1" applyFont="1" applyFill="1" applyAlignment="1">
      <alignment vertical="center"/>
    </xf>
    <xf numFmtId="200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horizontal="left" vertical="center" indent="2"/>
      <protection/>
    </xf>
    <xf numFmtId="0" fontId="11" fillId="0" borderId="0" xfId="62" applyFont="1" applyFill="1" applyAlignment="1">
      <alignment horizontal="left" vertical="center" indent="4"/>
      <protection/>
    </xf>
    <xf numFmtId="176" fontId="11" fillId="0" borderId="13" xfId="62" applyNumberFormat="1" applyFont="1" applyFill="1" applyBorder="1" applyAlignment="1">
      <alignment vertical="center"/>
      <protection/>
    </xf>
    <xf numFmtId="176" fontId="11" fillId="0" borderId="0" xfId="62" applyNumberFormat="1" applyFont="1" applyFill="1" applyBorder="1" applyAlignment="1">
      <alignment vertical="center"/>
      <protection/>
    </xf>
    <xf numFmtId="200" fontId="11" fillId="0" borderId="0" xfId="62" applyNumberFormat="1" applyFont="1" applyFill="1" applyAlignment="1">
      <alignment vertical="center"/>
      <protection/>
    </xf>
    <xf numFmtId="200" fontId="11" fillId="0" borderId="0" xfId="62" applyNumberFormat="1" applyFont="1" applyFill="1" applyBorder="1" applyAlignment="1">
      <alignment vertical="center"/>
      <protection/>
    </xf>
    <xf numFmtId="176" fontId="11" fillId="0" borderId="11" xfId="62" applyNumberFormat="1" applyFont="1" applyFill="1" applyBorder="1" applyAlignment="1">
      <alignment vertical="center"/>
      <protection/>
    </xf>
    <xf numFmtId="200" fontId="11" fillId="0" borderId="13" xfId="62" applyNumberFormat="1" applyFont="1" applyFill="1" applyBorder="1" applyAlignment="1">
      <alignment vertical="center"/>
      <protection/>
    </xf>
    <xf numFmtId="0" fontId="12" fillId="0" borderId="0" xfId="62" applyFont="1" applyFill="1" applyAlignment="1">
      <alignment horizontal="left" vertical="center" indent="2"/>
      <protection/>
    </xf>
    <xf numFmtId="200" fontId="11" fillId="0" borderId="0" xfId="62" applyNumberFormat="1" applyFont="1" applyFill="1">
      <alignment/>
      <protection/>
    </xf>
    <xf numFmtId="200" fontId="11" fillId="0" borderId="0" xfId="62" applyNumberFormat="1" applyFont="1" applyFill="1" applyBorder="1">
      <alignment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/>
      <protection/>
    </xf>
    <xf numFmtId="176" fontId="11" fillId="0" borderId="0" xfId="62" applyNumberFormat="1" applyFont="1" applyFill="1" applyAlignment="1">
      <alignment vertical="center"/>
      <protection/>
    </xf>
    <xf numFmtId="204" fontId="11" fillId="0" borderId="0" xfId="62" applyNumberFormat="1" applyFont="1" applyFill="1" applyAlignment="1">
      <alignment vertical="center"/>
      <protection/>
    </xf>
    <xf numFmtId="204" fontId="11" fillId="0" borderId="0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 indent="3"/>
      <protection/>
    </xf>
    <xf numFmtId="204" fontId="11" fillId="0" borderId="14" xfId="62" applyNumberFormat="1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 indent="2"/>
      <protection/>
    </xf>
    <xf numFmtId="204" fontId="11" fillId="0" borderId="15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/>
      <protection/>
    </xf>
    <xf numFmtId="204" fontId="11" fillId="0" borderId="13" xfId="62" applyNumberFormat="1" applyFont="1" applyFill="1" applyBorder="1" applyAlignment="1">
      <alignment vertical="center"/>
      <protection/>
    </xf>
    <xf numFmtId="43" fontId="11" fillId="0" borderId="0" xfId="45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6" fontId="8" fillId="0" borderId="0" xfId="44" applyNumberFormat="1" applyFont="1" applyFill="1" applyAlignment="1">
      <alignment horizontal="left" vertical="center" indent="1"/>
    </xf>
    <xf numFmtId="0" fontId="9" fillId="0" borderId="16" xfId="62" applyNumberFormat="1" applyFont="1" applyFill="1" applyBorder="1" applyAlignment="1">
      <alignment horizontal="center" vertical="center"/>
      <protection/>
    </xf>
    <xf numFmtId="43" fontId="11" fillId="0" borderId="0" xfId="46" applyFont="1" applyFill="1" applyAlignment="1">
      <alignment vertical="center"/>
    </xf>
    <xf numFmtId="43" fontId="11" fillId="0" borderId="0" xfId="44" applyFont="1" applyFill="1" applyBorder="1" applyAlignment="1">
      <alignment vertical="center"/>
    </xf>
    <xf numFmtId="0" fontId="9" fillId="0" borderId="0" xfId="64" applyFont="1" applyFill="1" applyAlignment="1">
      <alignment horizontal="left" vertical="center"/>
      <protection/>
    </xf>
    <xf numFmtId="176" fontId="8" fillId="0" borderId="0" xfId="64" applyNumberFormat="1" applyFont="1" applyFill="1" applyAlignment="1">
      <alignment vertical="center"/>
      <protection/>
    </xf>
    <xf numFmtId="43" fontId="11" fillId="0" borderId="0" xfId="42" applyFont="1" applyFill="1" applyAlignment="1">
      <alignment vertical="center"/>
    </xf>
    <xf numFmtId="204" fontId="8" fillId="0" borderId="0" xfId="64" applyNumberFormat="1" applyFont="1" applyFill="1" applyAlignment="1">
      <alignment vertical="center"/>
      <protection/>
    </xf>
    <xf numFmtId="10" fontId="11" fillId="0" borderId="0" xfId="72" applyNumberFormat="1" applyFont="1" applyFill="1" applyAlignment="1">
      <alignment vertical="center"/>
    </xf>
    <xf numFmtId="176" fontId="11" fillId="0" borderId="0" xfId="44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15" fontId="1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76" fontId="14" fillId="0" borderId="0" xfId="47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76" fontId="14" fillId="0" borderId="11" xfId="47" applyNumberFormat="1" applyFont="1" applyFill="1" applyBorder="1" applyAlignment="1">
      <alignment vertical="center"/>
    </xf>
    <xf numFmtId="176" fontId="14" fillId="0" borderId="0" xfId="47" applyNumberFormat="1" applyFont="1" applyFill="1" applyBorder="1" applyAlignment="1">
      <alignment vertical="center"/>
    </xf>
    <xf numFmtId="177" fontId="11" fillId="0" borderId="0" xfId="44" applyNumberFormat="1" applyFont="1" applyFill="1" applyAlignment="1">
      <alignment vertical="center"/>
    </xf>
    <xf numFmtId="0" fontId="54" fillId="0" borderId="0" xfId="0" applyFont="1" applyFill="1" applyAlignment="1">
      <alignment vertical="center"/>
    </xf>
    <xf numFmtId="176" fontId="11" fillId="0" borderId="0" xfId="47" applyNumberFormat="1" applyFont="1" applyFill="1" applyAlignment="1">
      <alignment vertical="center"/>
    </xf>
    <xf numFmtId="176" fontId="14" fillId="0" borderId="13" xfId="47" applyNumberFormat="1" applyFont="1" applyFill="1" applyBorder="1" applyAlignment="1">
      <alignment vertical="center"/>
    </xf>
    <xf numFmtId="176" fontId="11" fillId="0" borderId="0" xfId="48" applyNumberFormat="1" applyFont="1" applyFill="1" applyAlignment="1">
      <alignment vertical="center"/>
    </xf>
    <xf numFmtId="176" fontId="14" fillId="0" borderId="0" xfId="48" applyNumberFormat="1" applyFont="1" applyFill="1" applyAlignment="1">
      <alignment vertical="center"/>
    </xf>
    <xf numFmtId="180" fontId="11" fillId="0" borderId="0" xfId="44" applyNumberFormat="1" applyFont="1" applyFill="1" applyAlignment="1">
      <alignment vertical="center"/>
    </xf>
    <xf numFmtId="43" fontId="11" fillId="0" borderId="0" xfId="47" applyFont="1" applyFill="1" applyAlignment="1">
      <alignment vertical="center"/>
    </xf>
    <xf numFmtId="177" fontId="11" fillId="0" borderId="13" xfId="44" applyNumberFormat="1" applyFont="1" applyFill="1" applyBorder="1" applyAlignment="1">
      <alignment vertical="center"/>
    </xf>
    <xf numFmtId="180" fontId="11" fillId="0" borderId="13" xfId="44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indent="1"/>
    </xf>
    <xf numFmtId="177" fontId="11" fillId="0" borderId="11" xfId="44" applyNumberFormat="1" applyFont="1" applyFill="1" applyBorder="1" applyAlignment="1">
      <alignment vertical="center"/>
    </xf>
    <xf numFmtId="176" fontId="14" fillId="0" borderId="12" xfId="47" applyNumberFormat="1" applyFont="1" applyFill="1" applyBorder="1" applyAlignment="1">
      <alignment vertical="center"/>
    </xf>
    <xf numFmtId="177" fontId="14" fillId="0" borderId="12" xfId="47" applyNumberFormat="1" applyFont="1" applyFill="1" applyBorder="1" applyAlignment="1">
      <alignment vertical="center"/>
    </xf>
    <xf numFmtId="43" fontId="14" fillId="0" borderId="14" xfId="47" applyNumberFormat="1" applyFont="1" applyFill="1" applyBorder="1" applyAlignment="1">
      <alignment vertical="center"/>
    </xf>
    <xf numFmtId="176" fontId="11" fillId="0" borderId="14" xfId="47" applyNumberFormat="1" applyFont="1" applyFill="1" applyBorder="1" applyAlignment="1">
      <alignment vertical="center"/>
    </xf>
    <xf numFmtId="177" fontId="11" fillId="0" borderId="0" xfId="48" applyNumberFormat="1" applyFont="1" applyFill="1" applyAlignment="1">
      <alignment vertical="center"/>
    </xf>
    <xf numFmtId="180" fontId="11" fillId="0" borderId="0" xfId="48" applyNumberFormat="1" applyFont="1" applyFill="1" applyAlignment="1">
      <alignment vertical="center"/>
    </xf>
    <xf numFmtId="177" fontId="11" fillId="0" borderId="0" xfId="47" applyNumberFormat="1" applyFont="1" applyFill="1" applyAlignment="1">
      <alignment vertical="center"/>
    </xf>
    <xf numFmtId="180" fontId="11" fillId="0" borderId="0" xfId="47" applyNumberFormat="1" applyFont="1" applyFill="1" applyAlignment="1">
      <alignment vertical="center"/>
    </xf>
    <xf numFmtId="177" fontId="11" fillId="0" borderId="13" xfId="47" applyNumberFormat="1" applyFont="1" applyFill="1" applyBorder="1" applyAlignment="1">
      <alignment vertical="center"/>
    </xf>
    <xf numFmtId="177" fontId="11" fillId="0" borderId="13" xfId="48" applyNumberFormat="1" applyFont="1" applyFill="1" applyBorder="1" applyAlignment="1">
      <alignment vertical="center"/>
    </xf>
    <xf numFmtId="178" fontId="11" fillId="0" borderId="11" xfId="48" applyNumberFormat="1" applyFont="1" applyFill="1" applyBorder="1" applyAlignment="1">
      <alignment vertical="center"/>
    </xf>
    <xf numFmtId="180" fontId="14" fillId="0" borderId="12" xfId="47" applyNumberFormat="1" applyFont="1" applyFill="1" applyBorder="1" applyAlignment="1">
      <alignment vertical="center"/>
    </xf>
    <xf numFmtId="0" fontId="9" fillId="0" borderId="0" xfId="64" applyFont="1" applyFill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34" borderId="0" xfId="64" applyFont="1" applyFill="1" applyAlignment="1">
      <alignment horizontal="center" vertical="center"/>
      <protection/>
    </xf>
    <xf numFmtId="0" fontId="9" fillId="0" borderId="0" xfId="0" applyFont="1" applyFill="1" applyAlignment="1">
      <alignment horizontal="center"/>
    </xf>
    <xf numFmtId="15" fontId="10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4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_BLS _T Dec06 1-revised 1.1" xfId="64"/>
    <cellStyle name="Note" xfId="65"/>
    <cellStyle name="Output" xfId="66"/>
    <cellStyle name="Output Amounts" xfId="67"/>
    <cellStyle name="Output Column Headings" xfId="68"/>
    <cellStyle name="Output Line Items" xfId="69"/>
    <cellStyle name="Output Report Heading" xfId="70"/>
    <cellStyle name="Output Report Title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2476500</xdr:colOff>
      <xdr:row>6</xdr:row>
      <xdr:rowOff>152400</xdr:rowOff>
    </xdr:to>
    <xdr:sp>
      <xdr:nvSpPr>
        <xdr:cNvPr id="1" name="Rectangle 1134"/>
        <xdr:cNvSpPr>
          <a:spLocks/>
        </xdr:cNvSpPr>
      </xdr:nvSpPr>
      <xdr:spPr>
        <a:xfrm>
          <a:off x="0" y="133350"/>
          <a:ext cx="24765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รายการปรับปรุง</a:t>
          </a:r>
          <a:r>
            <a:rPr lang="en-US" cap="none" sz="600" b="0" i="0" u="none" baseline="0">
              <a:solidFill>
                <a:srgbClr val="000000"/>
              </a:solidFill>
            </a:rPr>
            <a:t>: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19050</xdr:rowOff>
    </xdr:from>
    <xdr:to>
      <xdr:col>10</xdr:col>
      <xdr:colOff>161925</xdr:colOff>
      <xdr:row>30</xdr:row>
      <xdr:rowOff>190500</xdr:rowOff>
    </xdr:to>
    <xdr:sp fLocksText="0">
      <xdr:nvSpPr>
        <xdr:cNvPr id="2" name="Text Box 167"/>
        <xdr:cNvSpPr txBox="1">
          <a:spLocks noChangeArrowheads="1"/>
        </xdr:cNvSpPr>
      </xdr:nvSpPr>
      <xdr:spPr>
        <a:xfrm>
          <a:off x="5095875" y="74961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180975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8" sqref="L8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0.85546875" style="25" customWidth="1"/>
    <col min="6" max="6" width="12.00390625" style="24" customWidth="1"/>
    <col min="7" max="7" width="0.85546875" style="24" customWidth="1"/>
    <col min="8" max="8" width="6.8515625" style="1" bestFit="1" customWidth="1"/>
    <col min="9" max="9" width="1.28515625" style="1" customWidth="1"/>
    <col min="10" max="10" width="14.421875" style="22" customWidth="1"/>
    <col min="11" max="11" width="0.85546875" style="22" customWidth="1"/>
    <col min="12" max="12" width="14.421875" style="24" customWidth="1"/>
    <col min="13" max="13" width="0.85546875" style="25" customWidth="1"/>
    <col min="14" max="14" width="12.00390625" style="24" customWidth="1"/>
    <col min="15" max="15" width="0.85546875" style="24" customWidth="1"/>
    <col min="16" max="16" width="6.421875" style="1" customWidth="1"/>
    <col min="17" max="16384" width="9.140625" style="1" customWidth="1"/>
  </cols>
  <sheetData>
    <row r="1" spans="6:16" ht="21" customHeight="1">
      <c r="F1" s="67"/>
      <c r="H1" s="26"/>
      <c r="I1" s="26"/>
      <c r="J1" s="27"/>
      <c r="K1" s="27"/>
      <c r="P1" s="16"/>
    </row>
    <row r="2" spans="1:16" s="3" customFormat="1" ht="21" customHeight="1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s="3" customFormat="1" ht="21" customHeight="1">
      <c r="A3" s="113" t="s">
        <v>31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3" customFormat="1" ht="21" customHeight="1">
      <c r="A4" s="29" t="s">
        <v>68</v>
      </c>
      <c r="B4" s="29"/>
      <c r="C4" s="29"/>
      <c r="D4" s="29"/>
      <c r="E4" s="30"/>
      <c r="F4" s="29"/>
      <c r="G4" s="29"/>
      <c r="H4" s="29"/>
      <c r="I4" s="29"/>
      <c r="J4" s="30"/>
      <c r="K4" s="30"/>
      <c r="L4" s="29"/>
      <c r="M4" s="30"/>
      <c r="N4" s="29"/>
      <c r="O4" s="29"/>
      <c r="P4" s="29"/>
    </row>
    <row r="5" spans="1:16" s="3" customFormat="1" ht="21" customHeight="1">
      <c r="A5" s="29" t="s">
        <v>55</v>
      </c>
      <c r="B5" s="29"/>
      <c r="C5" s="29"/>
      <c r="D5" s="29"/>
      <c r="E5" s="30"/>
      <c r="F5" s="29"/>
      <c r="G5" s="29"/>
      <c r="H5" s="29"/>
      <c r="I5" s="29"/>
      <c r="J5" s="30"/>
      <c r="K5" s="30"/>
      <c r="L5" s="29"/>
      <c r="M5" s="30"/>
      <c r="N5" s="29"/>
      <c r="O5" s="29"/>
      <c r="P5" s="29"/>
    </row>
    <row r="6" spans="1:16" s="3" customFormat="1" ht="21" customHeight="1">
      <c r="A6" s="4"/>
      <c r="B6" s="4"/>
      <c r="C6" s="4"/>
      <c r="D6" s="115" t="s">
        <v>69</v>
      </c>
      <c r="E6" s="115"/>
      <c r="F6" s="115"/>
      <c r="G6" s="71"/>
      <c r="H6" s="71"/>
      <c r="I6" s="5"/>
      <c r="J6" s="17"/>
      <c r="K6" s="17"/>
      <c r="L6" s="5"/>
      <c r="M6" s="23"/>
      <c r="N6" s="5"/>
      <c r="O6" s="5"/>
      <c r="P6" s="6" t="s">
        <v>24</v>
      </c>
    </row>
    <row r="7" spans="1:16" s="3" customFormat="1" ht="21" customHeight="1">
      <c r="A7" s="5"/>
      <c r="B7" s="114" t="s">
        <v>1</v>
      </c>
      <c r="C7" s="114"/>
      <c r="D7" s="114"/>
      <c r="E7" s="114"/>
      <c r="F7" s="114"/>
      <c r="G7" s="114"/>
      <c r="H7" s="114"/>
      <c r="I7" s="114"/>
      <c r="J7" s="114" t="s">
        <v>49</v>
      </c>
      <c r="K7" s="114"/>
      <c r="L7" s="114"/>
      <c r="M7" s="114"/>
      <c r="N7" s="114"/>
      <c r="O7" s="114"/>
      <c r="P7" s="114"/>
    </row>
    <row r="8" spans="2:16" s="3" customFormat="1" ht="21" customHeight="1">
      <c r="B8" s="66" t="s">
        <v>67</v>
      </c>
      <c r="D8" s="66" t="s">
        <v>65</v>
      </c>
      <c r="E8" s="31"/>
      <c r="F8" s="68" t="s">
        <v>29</v>
      </c>
      <c r="G8" s="68"/>
      <c r="H8" s="32" t="s">
        <v>29</v>
      </c>
      <c r="I8" s="32"/>
      <c r="J8" s="66" t="s">
        <v>67</v>
      </c>
      <c r="L8" s="66" t="s">
        <v>65</v>
      </c>
      <c r="M8" s="31"/>
      <c r="N8" s="32" t="s">
        <v>29</v>
      </c>
      <c r="O8" s="33"/>
      <c r="P8" s="32" t="s">
        <v>29</v>
      </c>
    </row>
    <row r="9" spans="2:16" s="3" customFormat="1" ht="21" customHeight="1">
      <c r="B9" s="66"/>
      <c r="D9" s="66"/>
      <c r="E9" s="31"/>
      <c r="F9" s="33" t="s">
        <v>30</v>
      </c>
      <c r="G9" s="33"/>
      <c r="H9" s="33" t="s">
        <v>30</v>
      </c>
      <c r="I9" s="33"/>
      <c r="J9" s="66"/>
      <c r="L9" s="66"/>
      <c r="M9" s="31"/>
      <c r="N9" s="33" t="s">
        <v>30</v>
      </c>
      <c r="O9" s="33"/>
      <c r="P9" s="33" t="s">
        <v>30</v>
      </c>
    </row>
    <row r="10" spans="1:16" s="3" customFormat="1" ht="21" customHeight="1">
      <c r="A10" s="2"/>
      <c r="B10" s="2"/>
      <c r="C10" s="2"/>
      <c r="D10" s="2"/>
      <c r="E10" s="27"/>
      <c r="F10" s="26" t="s">
        <v>58</v>
      </c>
      <c r="G10" s="26"/>
      <c r="H10" s="34" t="s">
        <v>2</v>
      </c>
      <c r="I10" s="34"/>
      <c r="J10" s="35"/>
      <c r="K10" s="35"/>
      <c r="L10" s="35"/>
      <c r="M10" s="27"/>
      <c r="N10" s="26" t="s">
        <v>58</v>
      </c>
      <c r="O10" s="26"/>
      <c r="P10" s="34" t="s">
        <v>2</v>
      </c>
    </row>
    <row r="11" spans="1:15" s="3" customFormat="1" ht="21" customHeight="1">
      <c r="A11" s="2" t="s">
        <v>3</v>
      </c>
      <c r="B11" s="2"/>
      <c r="C11" s="2"/>
      <c r="D11" s="2"/>
      <c r="E11" s="37"/>
      <c r="F11" s="36"/>
      <c r="G11" s="36"/>
      <c r="J11" s="18"/>
      <c r="K11" s="18"/>
      <c r="L11" s="18"/>
      <c r="M11" s="37"/>
      <c r="N11" s="36"/>
      <c r="O11" s="36"/>
    </row>
    <row r="12" spans="1:16" s="3" customFormat="1" ht="21" customHeight="1">
      <c r="A12" s="38" t="s">
        <v>4</v>
      </c>
      <c r="B12" s="39"/>
      <c r="C12" s="38"/>
      <c r="D12" s="39">
        <v>66338317</v>
      </c>
      <c r="E12" s="40"/>
      <c r="F12" s="39">
        <f aca="true" t="shared" si="0" ref="F12:F17">B12-D12</f>
        <v>-66338317</v>
      </c>
      <c r="G12" s="39"/>
      <c r="H12" s="8">
        <f aca="true" t="shared" si="1" ref="H12:H17">(B12-D12)/D12*100</f>
        <v>-100</v>
      </c>
      <c r="I12" s="8"/>
      <c r="J12" s="39"/>
      <c r="K12" s="19"/>
      <c r="L12" s="39">
        <v>66261272</v>
      </c>
      <c r="M12" s="40"/>
      <c r="N12" s="39">
        <f aca="true" t="shared" si="2" ref="N12:N17">J12-L12</f>
        <v>-66261272</v>
      </c>
      <c r="O12" s="39"/>
      <c r="P12" s="8">
        <f>(J12-L12)/L12*100</f>
        <v>-100</v>
      </c>
    </row>
    <row r="13" spans="1:16" s="3" customFormat="1" ht="21" customHeight="1">
      <c r="A13" s="38" t="s">
        <v>32</v>
      </c>
      <c r="B13" s="39"/>
      <c r="C13" s="38"/>
      <c r="D13" s="39">
        <v>394612287</v>
      </c>
      <c r="E13" s="40"/>
      <c r="F13" s="39">
        <f t="shared" si="0"/>
        <v>-394612287</v>
      </c>
      <c r="G13" s="39"/>
      <c r="H13" s="8">
        <f t="shared" si="1"/>
        <v>-100</v>
      </c>
      <c r="I13" s="8"/>
      <c r="J13" s="39"/>
      <c r="K13" s="19"/>
      <c r="L13" s="39">
        <v>342757301</v>
      </c>
      <c r="M13" s="40"/>
      <c r="N13" s="39">
        <f t="shared" si="2"/>
        <v>-342757301</v>
      </c>
      <c r="O13" s="39"/>
      <c r="P13" s="8">
        <f>(J13-L13)/L13*100</f>
        <v>-100</v>
      </c>
    </row>
    <row r="14" spans="1:16" s="3" customFormat="1" ht="21" customHeight="1">
      <c r="A14" s="38" t="s">
        <v>52</v>
      </c>
      <c r="B14" s="39"/>
      <c r="C14" s="38"/>
      <c r="D14" s="39">
        <v>7449</v>
      </c>
      <c r="E14" s="40"/>
      <c r="F14" s="39">
        <f t="shared" si="0"/>
        <v>-7449</v>
      </c>
      <c r="G14" s="39"/>
      <c r="H14" s="8">
        <f t="shared" si="1"/>
        <v>-100</v>
      </c>
      <c r="I14" s="8"/>
      <c r="J14" s="65">
        <v>0</v>
      </c>
      <c r="K14" s="19"/>
      <c r="L14" s="69">
        <v>0</v>
      </c>
      <c r="M14" s="40"/>
      <c r="N14" s="69">
        <f t="shared" si="2"/>
        <v>0</v>
      </c>
      <c r="O14" s="39"/>
      <c r="P14" s="69">
        <v>0</v>
      </c>
    </row>
    <row r="15" spans="1:16" s="3" customFormat="1" ht="21" customHeight="1">
      <c r="A15" s="38" t="s">
        <v>33</v>
      </c>
      <c r="B15" s="39"/>
      <c r="C15" s="38"/>
      <c r="D15" s="39">
        <v>24471159</v>
      </c>
      <c r="E15" s="40"/>
      <c r="F15" s="39">
        <f t="shared" si="0"/>
        <v>-24471159</v>
      </c>
      <c r="G15" s="39"/>
      <c r="H15" s="8">
        <f t="shared" si="1"/>
        <v>-100</v>
      </c>
      <c r="I15" s="8"/>
      <c r="J15" s="39"/>
      <c r="K15" s="19"/>
      <c r="L15" s="39">
        <v>24040842</v>
      </c>
      <c r="M15" s="40"/>
      <c r="N15" s="39">
        <f t="shared" si="2"/>
        <v>-24040842</v>
      </c>
      <c r="O15" s="39"/>
      <c r="P15" s="8">
        <f>(J15-L15)/L15*100</f>
        <v>-100</v>
      </c>
    </row>
    <row r="16" spans="1:16" s="3" customFormat="1" ht="21" customHeight="1">
      <c r="A16" s="38" t="s">
        <v>34</v>
      </c>
      <c r="B16" s="45"/>
      <c r="C16" s="38"/>
      <c r="D16" s="45">
        <v>546613858</v>
      </c>
      <c r="E16" s="46"/>
      <c r="F16" s="39">
        <f t="shared" si="0"/>
        <v>-546613858</v>
      </c>
      <c r="G16" s="45"/>
      <c r="H16" s="8">
        <f t="shared" si="1"/>
        <v>-100</v>
      </c>
      <c r="I16" s="8"/>
      <c r="J16" s="45"/>
      <c r="K16" s="19"/>
      <c r="L16" s="45">
        <v>518115767</v>
      </c>
      <c r="M16" s="46"/>
      <c r="N16" s="39">
        <f t="shared" si="2"/>
        <v>-518115767</v>
      </c>
      <c r="O16" s="45"/>
      <c r="P16" s="8">
        <f>(J16-L16)/L16*100</f>
        <v>-100</v>
      </c>
    </row>
    <row r="17" spans="1:16" s="3" customFormat="1" ht="21" customHeight="1">
      <c r="A17" s="38" t="s">
        <v>5</v>
      </c>
      <c r="B17" s="39"/>
      <c r="C17" s="38"/>
      <c r="D17" s="39">
        <v>1327421</v>
      </c>
      <c r="E17" s="46"/>
      <c r="F17" s="39">
        <f t="shared" si="0"/>
        <v>-1327421</v>
      </c>
      <c r="G17" s="45"/>
      <c r="H17" s="8">
        <f t="shared" si="1"/>
        <v>-100</v>
      </c>
      <c r="I17" s="8"/>
      <c r="J17" s="45"/>
      <c r="K17" s="19"/>
      <c r="L17" s="45">
        <v>33680877</v>
      </c>
      <c r="M17" s="46"/>
      <c r="N17" s="69">
        <f t="shared" si="2"/>
        <v>-33680877</v>
      </c>
      <c r="O17" s="13"/>
      <c r="P17" s="8">
        <f>(J17-L17)/L17*100</f>
        <v>-100</v>
      </c>
    </row>
    <row r="18" spans="1:16" s="3" customFormat="1" ht="21" customHeight="1">
      <c r="A18" s="38" t="s">
        <v>35</v>
      </c>
      <c r="B18" s="38"/>
      <c r="C18" s="38"/>
      <c r="D18" s="38"/>
      <c r="E18" s="46"/>
      <c r="F18" s="39"/>
      <c r="G18" s="45"/>
      <c r="H18" s="8"/>
      <c r="I18" s="8"/>
      <c r="J18" s="19"/>
      <c r="K18" s="19"/>
      <c r="L18" s="19"/>
      <c r="M18" s="46"/>
      <c r="N18" s="45"/>
      <c r="O18" s="45"/>
      <c r="P18" s="8"/>
    </row>
    <row r="19" spans="1:16" s="3" customFormat="1" ht="21" customHeight="1">
      <c r="A19" s="41" t="s">
        <v>36</v>
      </c>
      <c r="B19" s="45"/>
      <c r="C19" s="41"/>
      <c r="D19" s="45">
        <v>1941586291</v>
      </c>
      <c r="E19" s="46"/>
      <c r="F19" s="39">
        <f aca="true" t="shared" si="3" ref="F19:F32">B19-D19</f>
        <v>-1941586291</v>
      </c>
      <c r="G19" s="39"/>
      <c r="H19" s="8">
        <f aca="true" t="shared" si="4" ref="H19:H33">(B19-D19)/D19*100</f>
        <v>-100</v>
      </c>
      <c r="I19" s="8"/>
      <c r="J19" s="45"/>
      <c r="K19" s="19"/>
      <c r="L19" s="45">
        <v>1893632507</v>
      </c>
      <c r="M19" s="46"/>
      <c r="N19" s="39">
        <f aca="true" t="shared" si="5" ref="N19:N32">J19-L19</f>
        <v>-1893632507</v>
      </c>
      <c r="O19" s="39"/>
      <c r="P19" s="8">
        <f aca="true" t="shared" si="6" ref="P19:P33">(J19-L19)/L19*100</f>
        <v>-100</v>
      </c>
    </row>
    <row r="20" spans="1:16" s="3" customFormat="1" ht="21" customHeight="1">
      <c r="A20" s="41" t="s">
        <v>6</v>
      </c>
      <c r="B20" s="48"/>
      <c r="C20" s="41"/>
      <c r="D20" s="48">
        <v>4652521</v>
      </c>
      <c r="E20" s="46"/>
      <c r="F20" s="39">
        <f t="shared" si="3"/>
        <v>-4652521</v>
      </c>
      <c r="G20" s="40"/>
      <c r="H20" s="8">
        <f t="shared" si="4"/>
        <v>-100</v>
      </c>
      <c r="I20" s="8"/>
      <c r="J20" s="48"/>
      <c r="K20" s="19"/>
      <c r="L20" s="48">
        <v>4536487</v>
      </c>
      <c r="M20" s="46"/>
      <c r="N20" s="39">
        <f t="shared" si="5"/>
        <v>-4536487</v>
      </c>
      <c r="O20" s="40"/>
      <c r="P20" s="8">
        <f t="shared" si="6"/>
        <v>-100</v>
      </c>
    </row>
    <row r="21" spans="1:16" s="3" customFormat="1" ht="21" customHeight="1">
      <c r="A21" s="42" t="s">
        <v>51</v>
      </c>
      <c r="B21" s="44">
        <f>SUM(B19:B20)</f>
        <v>0</v>
      </c>
      <c r="C21" s="42"/>
      <c r="D21" s="44">
        <f>SUM(D19:D20)</f>
        <v>1946238812</v>
      </c>
      <c r="E21" s="44"/>
      <c r="F21" s="39">
        <f t="shared" si="3"/>
        <v>-1946238812</v>
      </c>
      <c r="G21" s="39"/>
      <c r="H21" s="8">
        <f t="shared" si="4"/>
        <v>-100</v>
      </c>
      <c r="I21" s="8"/>
      <c r="J21" s="44">
        <f>SUM(J19:J20)</f>
        <v>0</v>
      </c>
      <c r="K21" s="19"/>
      <c r="L21" s="44">
        <f>SUM(L19:L20)</f>
        <v>1898168994</v>
      </c>
      <c r="M21" s="44"/>
      <c r="N21" s="39">
        <f t="shared" si="5"/>
        <v>-1898168994</v>
      </c>
      <c r="O21" s="39"/>
      <c r="P21" s="8">
        <f t="shared" si="6"/>
        <v>-100</v>
      </c>
    </row>
    <row r="22" spans="1:16" s="3" customFormat="1" ht="21" customHeight="1">
      <c r="A22" s="49" t="s">
        <v>50</v>
      </c>
      <c r="B22" s="11"/>
      <c r="C22" s="49"/>
      <c r="D22" s="11">
        <v>-493063</v>
      </c>
      <c r="E22" s="44"/>
      <c r="F22" s="39">
        <f t="shared" si="3"/>
        <v>493063</v>
      </c>
      <c r="G22" s="39"/>
      <c r="H22" s="8">
        <f t="shared" si="4"/>
        <v>-100</v>
      </c>
      <c r="I22" s="8"/>
      <c r="J22" s="21"/>
      <c r="K22" s="19"/>
      <c r="L22" s="21">
        <v>-450949</v>
      </c>
      <c r="M22" s="44"/>
      <c r="N22" s="39">
        <f t="shared" si="5"/>
        <v>450949</v>
      </c>
      <c r="O22" s="39"/>
      <c r="P22" s="8">
        <f t="shared" si="6"/>
        <v>-100</v>
      </c>
    </row>
    <row r="23" spans="1:16" s="3" customFormat="1" ht="21" customHeight="1">
      <c r="A23" s="49" t="s">
        <v>21</v>
      </c>
      <c r="B23" s="50"/>
      <c r="C23" s="49"/>
      <c r="D23" s="50">
        <v>-116808546</v>
      </c>
      <c r="E23" s="51"/>
      <c r="F23" s="39">
        <f t="shared" si="3"/>
        <v>116808546</v>
      </c>
      <c r="G23" s="39"/>
      <c r="H23" s="8">
        <f t="shared" si="4"/>
        <v>-100</v>
      </c>
      <c r="I23" s="8"/>
      <c r="J23" s="21"/>
      <c r="K23" s="19"/>
      <c r="L23" s="21">
        <v>-113368416</v>
      </c>
      <c r="M23" s="51"/>
      <c r="N23" s="39">
        <f t="shared" si="5"/>
        <v>113368416</v>
      </c>
      <c r="O23" s="39"/>
      <c r="P23" s="8">
        <f t="shared" si="6"/>
        <v>-100</v>
      </c>
    </row>
    <row r="24" spans="1:16" s="3" customFormat="1" ht="21" customHeight="1">
      <c r="A24" s="49" t="s">
        <v>63</v>
      </c>
      <c r="B24" s="50"/>
      <c r="C24" s="49"/>
      <c r="D24" s="50">
        <v>-2709754</v>
      </c>
      <c r="E24" s="51"/>
      <c r="F24" s="39">
        <f t="shared" si="3"/>
        <v>2709754</v>
      </c>
      <c r="G24" s="39"/>
      <c r="H24" s="8">
        <f t="shared" si="4"/>
        <v>-100</v>
      </c>
      <c r="I24" s="8"/>
      <c r="J24" s="21"/>
      <c r="K24" s="19"/>
      <c r="L24" s="21">
        <v>-2709754</v>
      </c>
      <c r="M24" s="46"/>
      <c r="N24" s="39">
        <f t="shared" si="5"/>
        <v>2709754</v>
      </c>
      <c r="O24" s="39"/>
      <c r="P24" s="8">
        <f t="shared" si="6"/>
        <v>-100</v>
      </c>
    </row>
    <row r="25" spans="1:16" s="3" customFormat="1" ht="21" customHeight="1">
      <c r="A25" s="42" t="s">
        <v>37</v>
      </c>
      <c r="B25" s="47">
        <f>SUM(B21:B24)</f>
        <v>0</v>
      </c>
      <c r="C25" s="42"/>
      <c r="D25" s="47">
        <f>SUM(D21:D24)</f>
        <v>1826227449</v>
      </c>
      <c r="E25" s="44"/>
      <c r="F25" s="39">
        <f t="shared" si="3"/>
        <v>-1826227449</v>
      </c>
      <c r="G25" s="40"/>
      <c r="H25" s="8">
        <f t="shared" si="4"/>
        <v>-100</v>
      </c>
      <c r="I25" s="8"/>
      <c r="J25" s="47">
        <f>SUM(J21:J24)</f>
        <v>0</v>
      </c>
      <c r="K25" s="19"/>
      <c r="L25" s="47">
        <f>SUM(L21:L24)</f>
        <v>1781639875</v>
      </c>
      <c r="M25" s="44"/>
      <c r="N25" s="39">
        <f t="shared" si="5"/>
        <v>-1781639875</v>
      </c>
      <c r="O25" s="40"/>
      <c r="P25" s="8">
        <f t="shared" si="6"/>
        <v>-100</v>
      </c>
    </row>
    <row r="26" spans="1:16" s="3" customFormat="1" ht="21" customHeight="1">
      <c r="A26" s="38" t="s">
        <v>8</v>
      </c>
      <c r="B26" s="50"/>
      <c r="C26" s="38"/>
      <c r="D26" s="50">
        <v>686373</v>
      </c>
      <c r="E26" s="51"/>
      <c r="F26" s="39">
        <f t="shared" si="3"/>
        <v>-686373</v>
      </c>
      <c r="G26" s="39"/>
      <c r="H26" s="8">
        <f t="shared" si="4"/>
        <v>-100</v>
      </c>
      <c r="I26" s="8"/>
      <c r="J26" s="50"/>
      <c r="K26" s="19"/>
      <c r="L26" s="50">
        <v>116245</v>
      </c>
      <c r="M26" s="51"/>
      <c r="N26" s="39">
        <f t="shared" si="5"/>
        <v>-116245</v>
      </c>
      <c r="O26" s="39"/>
      <c r="P26" s="8">
        <f t="shared" si="6"/>
        <v>-100</v>
      </c>
    </row>
    <row r="27" spans="1:16" s="3" customFormat="1" ht="21" customHeight="1">
      <c r="A27" s="38" t="s">
        <v>7</v>
      </c>
      <c r="B27" s="50"/>
      <c r="C27" s="38"/>
      <c r="D27" s="50">
        <v>12262492</v>
      </c>
      <c r="E27" s="51"/>
      <c r="F27" s="39">
        <f t="shared" si="3"/>
        <v>-12262492</v>
      </c>
      <c r="G27" s="39"/>
      <c r="H27" s="8">
        <f t="shared" si="4"/>
        <v>-100</v>
      </c>
      <c r="I27" s="8"/>
      <c r="J27" s="50"/>
      <c r="K27" s="19"/>
      <c r="L27" s="50">
        <v>8776512</v>
      </c>
      <c r="M27" s="51"/>
      <c r="N27" s="39">
        <f t="shared" si="5"/>
        <v>-8776512</v>
      </c>
      <c r="O27" s="39"/>
      <c r="P27" s="8">
        <f t="shared" si="6"/>
        <v>-100</v>
      </c>
    </row>
    <row r="28" spans="1:16" s="3" customFormat="1" ht="21" customHeight="1">
      <c r="A28" s="38" t="s">
        <v>9</v>
      </c>
      <c r="B28" s="50"/>
      <c r="C28" s="38"/>
      <c r="D28" s="50">
        <v>45230550</v>
      </c>
      <c r="E28" s="51"/>
      <c r="F28" s="39">
        <f t="shared" si="3"/>
        <v>-45230550</v>
      </c>
      <c r="G28" s="39"/>
      <c r="H28" s="8">
        <f t="shared" si="4"/>
        <v>-100</v>
      </c>
      <c r="I28" s="8"/>
      <c r="J28" s="50"/>
      <c r="K28" s="19"/>
      <c r="L28" s="50">
        <v>43767374</v>
      </c>
      <c r="M28" s="51"/>
      <c r="N28" s="39">
        <f t="shared" si="5"/>
        <v>-43767374</v>
      </c>
      <c r="O28" s="39"/>
      <c r="P28" s="8">
        <f t="shared" si="6"/>
        <v>-100</v>
      </c>
    </row>
    <row r="29" spans="1:16" s="3" customFormat="1" ht="21" customHeight="1">
      <c r="A29" s="38" t="s">
        <v>38</v>
      </c>
      <c r="B29" s="50"/>
      <c r="C29" s="38"/>
      <c r="D29" s="50">
        <v>828594</v>
      </c>
      <c r="E29" s="51"/>
      <c r="F29" s="39">
        <f t="shared" si="3"/>
        <v>-828594</v>
      </c>
      <c r="G29" s="39"/>
      <c r="H29" s="8">
        <f t="shared" si="4"/>
        <v>-100</v>
      </c>
      <c r="I29" s="8"/>
      <c r="J29" s="50"/>
      <c r="K29" s="19"/>
      <c r="L29" s="50">
        <v>774276</v>
      </c>
      <c r="M29" s="51"/>
      <c r="N29" s="39">
        <f t="shared" si="5"/>
        <v>-774276</v>
      </c>
      <c r="O29" s="39"/>
      <c r="P29" s="8">
        <f t="shared" si="6"/>
        <v>-100</v>
      </c>
    </row>
    <row r="30" spans="1:16" s="3" customFormat="1" ht="21" customHeight="1">
      <c r="A30" s="38" t="s">
        <v>56</v>
      </c>
      <c r="B30" s="50"/>
      <c r="C30" s="38"/>
      <c r="D30" s="50">
        <v>3347566</v>
      </c>
      <c r="E30" s="51"/>
      <c r="F30" s="39">
        <f t="shared" si="3"/>
        <v>-3347566</v>
      </c>
      <c r="G30" s="39"/>
      <c r="H30" s="8">
        <f t="shared" si="4"/>
        <v>-100</v>
      </c>
      <c r="I30" s="8"/>
      <c r="J30" s="50"/>
      <c r="K30" s="19"/>
      <c r="L30" s="50">
        <v>2355259</v>
      </c>
      <c r="M30" s="51"/>
      <c r="N30" s="39">
        <f t="shared" si="5"/>
        <v>-2355259</v>
      </c>
      <c r="O30" s="39"/>
      <c r="P30" s="8">
        <f t="shared" si="6"/>
        <v>-100</v>
      </c>
    </row>
    <row r="31" spans="1:16" s="3" customFormat="1" ht="21" customHeight="1">
      <c r="A31" s="38" t="s">
        <v>66</v>
      </c>
      <c r="B31" s="50"/>
      <c r="C31" s="38"/>
      <c r="D31" s="50">
        <v>4366690</v>
      </c>
      <c r="E31" s="51"/>
      <c r="F31" s="39">
        <f>B31-D31</f>
        <v>-4366690</v>
      </c>
      <c r="G31" s="39"/>
      <c r="H31" s="8">
        <f>(B31-D31)/D31*100</f>
        <v>-100</v>
      </c>
      <c r="I31" s="8"/>
      <c r="J31" s="50"/>
      <c r="K31" s="19"/>
      <c r="L31" s="50">
        <v>4328555</v>
      </c>
      <c r="M31" s="51"/>
      <c r="N31" s="39">
        <f>J31-L31</f>
        <v>-4328555</v>
      </c>
      <c r="O31" s="39"/>
      <c r="P31" s="8">
        <f>(J31-L31)/L31*100</f>
        <v>-100</v>
      </c>
    </row>
    <row r="32" spans="1:16" s="3" customFormat="1" ht="21" customHeight="1">
      <c r="A32" s="38" t="s">
        <v>10</v>
      </c>
      <c r="B32" s="46"/>
      <c r="C32" s="38"/>
      <c r="D32" s="46">
        <v>17909584</v>
      </c>
      <c r="E32" s="46"/>
      <c r="F32" s="39">
        <f t="shared" si="3"/>
        <v>-17909584</v>
      </c>
      <c r="G32" s="39"/>
      <c r="H32" s="8">
        <f t="shared" si="4"/>
        <v>-100</v>
      </c>
      <c r="I32" s="8"/>
      <c r="J32" s="48"/>
      <c r="K32" s="19"/>
      <c r="L32" s="48">
        <v>12184928</v>
      </c>
      <c r="M32" s="46"/>
      <c r="N32" s="39">
        <f t="shared" si="5"/>
        <v>-12184928</v>
      </c>
      <c r="O32" s="39"/>
      <c r="P32" s="8">
        <f t="shared" si="6"/>
        <v>-100</v>
      </c>
    </row>
    <row r="33" spans="1:16" s="3" customFormat="1" ht="21" customHeight="1" thickBot="1">
      <c r="A33" s="52" t="s">
        <v>11</v>
      </c>
      <c r="B33" s="15">
        <f>B12+B13+B15+B16+B17+B25+B26+B27+B28+B29+B30+B31+B32+B14</f>
        <v>0</v>
      </c>
      <c r="C33" s="52"/>
      <c r="D33" s="15">
        <f>D12+D13+D15+D16+D17+D25+D26+D27+D28+D29+D30+D31+D32+D14</f>
        <v>2944229789</v>
      </c>
      <c r="E33" s="44"/>
      <c r="F33" s="39">
        <f>F12+F13+F15+F16+F17+F25+F26+F27+F28+F29+F30+F32+F14+F31</f>
        <v>-2944229789</v>
      </c>
      <c r="G33" s="40"/>
      <c r="H33" s="8">
        <f t="shared" si="4"/>
        <v>-100</v>
      </c>
      <c r="I33" s="8"/>
      <c r="J33" s="15">
        <f>J12+J13+J15+J16+J17+J25+J26+J27+J28+J29+J30+J32+J14+J31</f>
        <v>0</v>
      </c>
      <c r="K33" s="19"/>
      <c r="L33" s="15">
        <f>L12+L13+L15+L16+L17+L25+L26+L27+L28+L29+L30+L32+L14+L31</f>
        <v>2838799083</v>
      </c>
      <c r="M33" s="44"/>
      <c r="N33" s="39">
        <f>N12+N13+N15+N16+N17+N25+N26+N27+N28+N29+N30+N32+N14+N31</f>
        <v>-2838799083</v>
      </c>
      <c r="O33" s="40"/>
      <c r="P33" s="8">
        <f t="shared" si="6"/>
        <v>-100</v>
      </c>
    </row>
    <row r="34" spans="1:16" s="3" customFormat="1" ht="21" customHeight="1" thickTop="1">
      <c r="A34" s="52"/>
      <c r="B34" s="44"/>
      <c r="C34" s="52"/>
      <c r="D34" s="44"/>
      <c r="E34" s="44"/>
      <c r="F34" s="44"/>
      <c r="G34" s="44"/>
      <c r="H34" s="8"/>
      <c r="I34" s="8"/>
      <c r="J34" s="19"/>
      <c r="K34" s="19"/>
      <c r="L34" s="19"/>
      <c r="M34" s="46"/>
      <c r="N34" s="46"/>
      <c r="O34" s="46"/>
      <c r="P34" s="8"/>
    </row>
    <row r="35" spans="1:16" s="12" customFormat="1" ht="21" customHeight="1">
      <c r="A35" s="34" t="s">
        <v>59</v>
      </c>
      <c r="B35" s="44">
        <f>(B32+B31)*20/100</f>
        <v>0</v>
      </c>
      <c r="C35" s="34"/>
      <c r="D35" s="44">
        <f>(D32+D31)*20/100</f>
        <v>4455254.8</v>
      </c>
      <c r="E35" s="44"/>
      <c r="F35" s="44"/>
      <c r="G35" s="44"/>
      <c r="H35" s="8"/>
      <c r="I35" s="8"/>
      <c r="J35" s="44">
        <f>(J32+J31)*20/100</f>
        <v>0</v>
      </c>
      <c r="K35" s="19"/>
      <c r="L35" s="44">
        <f>(L32+L31)*20/100</f>
        <v>3302696.6</v>
      </c>
      <c r="M35" s="44"/>
      <c r="N35" s="44"/>
      <c r="O35" s="44"/>
      <c r="P35" s="8"/>
    </row>
    <row r="36" spans="1:16" s="12" customFormat="1" ht="21" customHeight="1">
      <c r="A36" s="34"/>
      <c r="B36" s="34"/>
      <c r="C36" s="34"/>
      <c r="D36" s="34"/>
      <c r="E36" s="44"/>
      <c r="F36" s="44"/>
      <c r="G36" s="44"/>
      <c r="H36" s="8"/>
      <c r="I36" s="8"/>
      <c r="J36" s="19"/>
      <c r="K36" s="19"/>
      <c r="L36" s="19"/>
      <c r="M36" s="44"/>
      <c r="N36" s="44"/>
      <c r="O36" s="44"/>
      <c r="P36" s="8"/>
    </row>
    <row r="37" spans="1:16" s="3" customFormat="1" ht="21" customHeight="1">
      <c r="A37" s="53" t="s">
        <v>42</v>
      </c>
      <c r="B37" s="53"/>
      <c r="C37" s="53"/>
      <c r="D37" s="53"/>
      <c r="E37" s="54"/>
      <c r="F37" s="38"/>
      <c r="G37" s="38"/>
      <c r="H37" s="8"/>
      <c r="I37" s="8"/>
      <c r="J37" s="19"/>
      <c r="K37" s="19"/>
      <c r="L37" s="19"/>
      <c r="M37" s="54"/>
      <c r="N37" s="38"/>
      <c r="O37" s="38"/>
      <c r="P37" s="8"/>
    </row>
    <row r="38" spans="1:16" s="3" customFormat="1" ht="21" customHeight="1">
      <c r="A38" s="55" t="s">
        <v>25</v>
      </c>
      <c r="B38" s="10"/>
      <c r="C38" s="55"/>
      <c r="D38" s="10">
        <v>2178140784</v>
      </c>
      <c r="E38" s="54"/>
      <c r="F38" s="39">
        <f aca="true" t="shared" si="7" ref="F38:F47">B38-D38</f>
        <v>-2178140784</v>
      </c>
      <c r="G38" s="38"/>
      <c r="H38" s="8">
        <f aca="true" t="shared" si="8" ref="H38:H48">(B38-D38)/D38*100</f>
        <v>-100</v>
      </c>
      <c r="I38" s="8"/>
      <c r="J38" s="7"/>
      <c r="K38" s="19"/>
      <c r="L38" s="7">
        <v>2116658689</v>
      </c>
      <c r="M38" s="54"/>
      <c r="N38" s="39">
        <f aca="true" t="shared" si="9" ref="N38:N47">J38-L38</f>
        <v>-2116658689</v>
      </c>
      <c r="O38" s="38"/>
      <c r="P38" s="8">
        <f>(J38-L38)/L38*100</f>
        <v>-100</v>
      </c>
    </row>
    <row r="39" spans="1:16" s="3" customFormat="1" ht="21" customHeight="1">
      <c r="A39" s="38" t="s">
        <v>64</v>
      </c>
      <c r="B39" s="10"/>
      <c r="C39" s="38"/>
      <c r="D39" s="10">
        <v>130927972</v>
      </c>
      <c r="E39" s="54"/>
      <c r="F39" s="39">
        <f t="shared" si="7"/>
        <v>-130927972</v>
      </c>
      <c r="G39" s="38"/>
      <c r="H39" s="8">
        <f t="shared" si="8"/>
        <v>-100</v>
      </c>
      <c r="I39" s="8"/>
      <c r="J39" s="7"/>
      <c r="K39" s="19"/>
      <c r="L39" s="7">
        <v>122899921</v>
      </c>
      <c r="M39" s="54"/>
      <c r="N39" s="39">
        <f t="shared" si="9"/>
        <v>-122899921</v>
      </c>
      <c r="O39" s="38"/>
      <c r="P39" s="8">
        <f>(J39-L39)/L39*100</f>
        <v>-100</v>
      </c>
    </row>
    <row r="40" spans="1:16" s="3" customFormat="1" ht="21" customHeight="1">
      <c r="A40" s="38" t="s">
        <v>12</v>
      </c>
      <c r="B40" s="10"/>
      <c r="C40" s="38"/>
      <c r="D40" s="10">
        <v>12326299</v>
      </c>
      <c r="E40" s="44"/>
      <c r="F40" s="39">
        <f t="shared" si="7"/>
        <v>-12326299</v>
      </c>
      <c r="G40" s="39"/>
      <c r="H40" s="8">
        <f t="shared" si="8"/>
        <v>-100</v>
      </c>
      <c r="I40" s="8"/>
      <c r="J40" s="7"/>
      <c r="K40" s="19"/>
      <c r="L40" s="7">
        <v>12305367</v>
      </c>
      <c r="M40" s="44"/>
      <c r="N40" s="39">
        <f t="shared" si="9"/>
        <v>-12305367</v>
      </c>
      <c r="O40" s="39"/>
      <c r="P40" s="8">
        <f>(J40-L40)/L40*100</f>
        <v>-100</v>
      </c>
    </row>
    <row r="41" spans="1:16" s="3" customFormat="1" ht="21" customHeight="1">
      <c r="A41" s="38" t="s">
        <v>53</v>
      </c>
      <c r="B41" s="39"/>
      <c r="C41" s="38"/>
      <c r="D41" s="39">
        <v>272400</v>
      </c>
      <c r="E41" s="40"/>
      <c r="F41" s="39">
        <f t="shared" si="7"/>
        <v>-272400</v>
      </c>
      <c r="G41" s="39"/>
      <c r="H41" s="8">
        <f t="shared" si="8"/>
        <v>-100</v>
      </c>
      <c r="I41" s="8"/>
      <c r="J41" s="65">
        <v>0</v>
      </c>
      <c r="K41" s="19"/>
      <c r="L41" s="69">
        <v>0</v>
      </c>
      <c r="M41" s="40"/>
      <c r="N41" s="69">
        <f>J41-L41</f>
        <v>0</v>
      </c>
      <c r="O41" s="39"/>
      <c r="P41" s="69">
        <v>0</v>
      </c>
    </row>
    <row r="42" spans="1:16" s="3" customFormat="1" ht="21" customHeight="1">
      <c r="A42" s="63" t="s">
        <v>39</v>
      </c>
      <c r="B42" s="10"/>
      <c r="C42" s="63"/>
      <c r="D42" s="10">
        <v>26713721</v>
      </c>
      <c r="E42" s="44"/>
      <c r="F42" s="39">
        <f t="shared" si="7"/>
        <v>-26713721</v>
      </c>
      <c r="G42" s="56"/>
      <c r="H42" s="8">
        <f t="shared" si="8"/>
        <v>-100</v>
      </c>
      <c r="I42" s="8"/>
      <c r="J42" s="7"/>
      <c r="K42" s="19"/>
      <c r="L42" s="7">
        <v>26153232</v>
      </c>
      <c r="M42" s="44"/>
      <c r="N42" s="39">
        <f t="shared" si="9"/>
        <v>-26153232</v>
      </c>
      <c r="O42" s="56"/>
      <c r="P42" s="8">
        <f aca="true" t="shared" si="10" ref="P42:P48">(J42-L42)/L42*100</f>
        <v>-100</v>
      </c>
    </row>
    <row r="43" spans="1:16" s="3" customFormat="1" ht="21" customHeight="1">
      <c r="A43" s="63" t="s">
        <v>40</v>
      </c>
      <c r="B43" s="10"/>
      <c r="C43" s="63"/>
      <c r="D43" s="10">
        <v>137815211</v>
      </c>
      <c r="E43" s="44"/>
      <c r="F43" s="39">
        <f t="shared" si="7"/>
        <v>-137815211</v>
      </c>
      <c r="G43" s="56"/>
      <c r="H43" s="8">
        <f t="shared" si="8"/>
        <v>-100</v>
      </c>
      <c r="I43" s="8"/>
      <c r="J43" s="7"/>
      <c r="K43" s="19"/>
      <c r="L43" s="7">
        <v>137624479</v>
      </c>
      <c r="M43" s="44"/>
      <c r="N43" s="39">
        <f t="shared" si="9"/>
        <v>-137624479</v>
      </c>
      <c r="O43" s="56"/>
      <c r="P43" s="8">
        <f t="shared" si="10"/>
        <v>-100</v>
      </c>
    </row>
    <row r="44" spans="1:16" s="3" customFormat="1" ht="21" customHeight="1">
      <c r="A44" s="38" t="s">
        <v>27</v>
      </c>
      <c r="B44" s="10">
        <f>+B26</f>
        <v>0</v>
      </c>
      <c r="C44" s="10"/>
      <c r="D44" s="10">
        <f>+D26</f>
        <v>686373</v>
      </c>
      <c r="E44" s="37"/>
      <c r="F44" s="39">
        <f t="shared" si="7"/>
        <v>-686373</v>
      </c>
      <c r="G44" s="39"/>
      <c r="H44" s="8">
        <f t="shared" si="8"/>
        <v>-100</v>
      </c>
      <c r="I44" s="8"/>
      <c r="J44" s="10">
        <f>+J26</f>
        <v>0</v>
      </c>
      <c r="K44" s="10"/>
      <c r="L44" s="10">
        <f>+L26</f>
        <v>116245</v>
      </c>
      <c r="M44" s="37"/>
      <c r="N44" s="39">
        <f t="shared" si="9"/>
        <v>-116245</v>
      </c>
      <c r="O44" s="39"/>
      <c r="P44" s="8">
        <f t="shared" si="10"/>
        <v>-100</v>
      </c>
    </row>
    <row r="45" spans="1:16" s="3" customFormat="1" ht="21" customHeight="1">
      <c r="A45" s="38" t="s">
        <v>26</v>
      </c>
      <c r="B45" s="36"/>
      <c r="C45" s="38"/>
      <c r="D45" s="36">
        <v>12941250</v>
      </c>
      <c r="E45" s="37"/>
      <c r="F45" s="39">
        <f t="shared" si="7"/>
        <v>-12941250</v>
      </c>
      <c r="G45" s="39"/>
      <c r="H45" s="8">
        <f t="shared" si="8"/>
        <v>-100</v>
      </c>
      <c r="I45" s="8"/>
      <c r="J45" s="36"/>
      <c r="K45" s="19"/>
      <c r="L45" s="36">
        <v>12777872</v>
      </c>
      <c r="M45" s="37"/>
      <c r="N45" s="39">
        <f t="shared" si="9"/>
        <v>-12777872</v>
      </c>
      <c r="O45" s="39"/>
      <c r="P45" s="8">
        <f t="shared" si="10"/>
        <v>-100</v>
      </c>
    </row>
    <row r="46" spans="1:16" s="3" customFormat="1" ht="21" customHeight="1">
      <c r="A46" s="38" t="s">
        <v>57</v>
      </c>
      <c r="B46" s="36"/>
      <c r="C46" s="38"/>
      <c r="D46" s="36">
        <v>5702331</v>
      </c>
      <c r="E46" s="37"/>
      <c r="F46" s="39">
        <f>B46-D46</f>
        <v>-5702331</v>
      </c>
      <c r="G46" s="39"/>
      <c r="H46" s="8">
        <f t="shared" si="8"/>
        <v>-100</v>
      </c>
      <c r="I46" s="8"/>
      <c r="J46" s="36"/>
      <c r="K46" s="19"/>
      <c r="L46" s="36">
        <v>5468140</v>
      </c>
      <c r="M46" s="37"/>
      <c r="N46" s="39">
        <f t="shared" si="9"/>
        <v>-5468140</v>
      </c>
      <c r="O46" s="39"/>
      <c r="P46" s="8">
        <f t="shared" si="10"/>
        <v>-100</v>
      </c>
    </row>
    <row r="47" spans="1:16" s="3" customFormat="1" ht="21" customHeight="1">
      <c r="A47" s="38" t="s">
        <v>13</v>
      </c>
      <c r="B47" s="36"/>
      <c r="C47" s="38"/>
      <c r="D47" s="36">
        <v>59458565</v>
      </c>
      <c r="E47" s="37"/>
      <c r="F47" s="39">
        <f t="shared" si="7"/>
        <v>-59458565</v>
      </c>
      <c r="G47" s="39"/>
      <c r="H47" s="8">
        <f t="shared" si="8"/>
        <v>-100</v>
      </c>
      <c r="I47" s="8"/>
      <c r="J47" s="36"/>
      <c r="K47" s="19"/>
      <c r="L47" s="36">
        <v>40453713</v>
      </c>
      <c r="M47" s="37"/>
      <c r="N47" s="39">
        <f t="shared" si="9"/>
        <v>-40453713</v>
      </c>
      <c r="O47" s="39"/>
      <c r="P47" s="8">
        <f t="shared" si="10"/>
        <v>-100</v>
      </c>
    </row>
    <row r="48" spans="1:16" s="3" customFormat="1" ht="21" customHeight="1">
      <c r="A48" s="41" t="s">
        <v>54</v>
      </c>
      <c r="B48" s="9">
        <f>SUM(B38:B47)</f>
        <v>0</v>
      </c>
      <c r="C48" s="41"/>
      <c r="D48" s="9">
        <f>SUM(D38:D47)</f>
        <v>2564984906</v>
      </c>
      <c r="E48" s="44"/>
      <c r="F48" s="39">
        <f>SUM(F38:F47)</f>
        <v>-2564984906</v>
      </c>
      <c r="G48" s="40"/>
      <c r="H48" s="8">
        <f t="shared" si="8"/>
        <v>-100</v>
      </c>
      <c r="I48" s="8"/>
      <c r="J48" s="9">
        <f>SUM(J38:J47)</f>
        <v>0</v>
      </c>
      <c r="K48" s="19"/>
      <c r="L48" s="9">
        <f>SUM(L38:L47)</f>
        <v>2474457658</v>
      </c>
      <c r="M48" s="44"/>
      <c r="N48" s="39">
        <f>SUM(N38:N47)</f>
        <v>-2474457658</v>
      </c>
      <c r="O48" s="40"/>
      <c r="P48" s="8">
        <f t="shared" si="10"/>
        <v>-100</v>
      </c>
    </row>
    <row r="49" spans="1:16" s="3" customFormat="1" ht="21" customHeight="1">
      <c r="A49" s="41"/>
      <c r="B49" s="44"/>
      <c r="C49" s="41"/>
      <c r="D49" s="44"/>
      <c r="E49" s="44"/>
      <c r="F49" s="44"/>
      <c r="G49" s="44"/>
      <c r="H49" s="8"/>
      <c r="I49" s="8"/>
      <c r="J49" s="19"/>
      <c r="K49" s="19"/>
      <c r="L49" s="19"/>
      <c r="M49" s="44"/>
      <c r="N49" s="44"/>
      <c r="O49" s="44"/>
      <c r="P49" s="8"/>
    </row>
    <row r="50" spans="1:16" s="3" customFormat="1" ht="21" customHeight="1">
      <c r="A50" s="34" t="s">
        <v>60</v>
      </c>
      <c r="B50" s="37">
        <f>B47*20/100</f>
        <v>0</v>
      </c>
      <c r="C50" s="34"/>
      <c r="D50" s="37">
        <f>D47*20/100</f>
        <v>11891713</v>
      </c>
      <c r="E50" s="70"/>
      <c r="F50" s="37"/>
      <c r="G50" s="37"/>
      <c r="H50" s="8"/>
      <c r="I50" s="8"/>
      <c r="J50" s="37">
        <f>J47*20/100</f>
        <v>0</v>
      </c>
      <c r="K50" s="19"/>
      <c r="L50" s="37">
        <f>L47*20/100</f>
        <v>8090742.6</v>
      </c>
      <c r="M50" s="37"/>
      <c r="N50" s="37"/>
      <c r="O50" s="37"/>
      <c r="P50" s="8"/>
    </row>
    <row r="51" spans="1:16" s="3" customFormat="1" ht="21" customHeight="1">
      <c r="A51" s="34"/>
      <c r="B51" s="37"/>
      <c r="C51" s="34"/>
      <c r="D51" s="37"/>
      <c r="E51" s="70"/>
      <c r="F51" s="37"/>
      <c r="G51" s="37"/>
      <c r="H51" s="8"/>
      <c r="I51" s="8"/>
      <c r="J51" s="19"/>
      <c r="K51" s="19"/>
      <c r="L51" s="19"/>
      <c r="M51" s="37"/>
      <c r="N51" s="37"/>
      <c r="O51" s="37"/>
      <c r="P51" s="8"/>
    </row>
    <row r="52" spans="1:16" s="3" customFormat="1" ht="21" customHeight="1">
      <c r="A52" s="34"/>
      <c r="B52" s="37"/>
      <c r="C52" s="34"/>
      <c r="D52" s="37"/>
      <c r="E52" s="70"/>
      <c r="F52" s="37"/>
      <c r="G52" s="37"/>
      <c r="H52" s="8"/>
      <c r="I52" s="8"/>
      <c r="J52" s="19"/>
      <c r="K52" s="19"/>
      <c r="L52" s="19"/>
      <c r="M52" s="37"/>
      <c r="N52" s="37"/>
      <c r="O52" s="37"/>
      <c r="P52" s="8"/>
    </row>
    <row r="53" spans="1:16" s="3" customFormat="1" ht="21" customHeight="1">
      <c r="A53" s="34"/>
      <c r="B53" s="37"/>
      <c r="C53" s="34"/>
      <c r="D53" s="37"/>
      <c r="E53" s="70"/>
      <c r="F53" s="37"/>
      <c r="G53" s="37"/>
      <c r="H53" s="8"/>
      <c r="I53" s="8"/>
      <c r="J53" s="19"/>
      <c r="K53" s="19"/>
      <c r="L53" s="19"/>
      <c r="M53" s="37"/>
      <c r="N53" s="37"/>
      <c r="O53" s="37"/>
      <c r="P53" s="8"/>
    </row>
    <row r="54" spans="1:16" s="3" customFormat="1" ht="21" customHeight="1">
      <c r="A54" s="38" t="s">
        <v>41</v>
      </c>
      <c r="B54" s="57"/>
      <c r="C54" s="38"/>
      <c r="D54" s="57"/>
      <c r="E54" s="58"/>
      <c r="F54" s="57"/>
      <c r="G54" s="57"/>
      <c r="H54" s="8"/>
      <c r="I54" s="8"/>
      <c r="J54" s="19"/>
      <c r="K54" s="19"/>
      <c r="L54" s="19"/>
      <c r="M54" s="58"/>
      <c r="N54" s="57"/>
      <c r="O54" s="57"/>
      <c r="P54" s="8"/>
    </row>
    <row r="55" spans="1:16" s="3" customFormat="1" ht="21" customHeight="1">
      <c r="A55" s="55" t="s">
        <v>14</v>
      </c>
      <c r="B55" s="57"/>
      <c r="C55" s="55"/>
      <c r="D55" s="57"/>
      <c r="E55" s="58"/>
      <c r="F55" s="57"/>
      <c r="G55" s="57"/>
      <c r="H55" s="8"/>
      <c r="I55" s="8"/>
      <c r="J55" s="19"/>
      <c r="K55" s="19"/>
      <c r="L55" s="19"/>
      <c r="M55" s="58"/>
      <c r="N55" s="57"/>
      <c r="O55" s="57"/>
      <c r="P55" s="8"/>
    </row>
    <row r="56" spans="1:16" s="3" customFormat="1" ht="21" customHeight="1">
      <c r="A56" s="41" t="s">
        <v>15</v>
      </c>
      <c r="B56" s="57"/>
      <c r="C56" s="41"/>
      <c r="D56" s="57"/>
      <c r="E56" s="58"/>
      <c r="F56" s="57"/>
      <c r="G56" s="57"/>
      <c r="H56" s="8"/>
      <c r="I56" s="8"/>
      <c r="J56" s="19"/>
      <c r="K56" s="19"/>
      <c r="L56" s="19"/>
      <c r="M56" s="58"/>
      <c r="N56" s="57"/>
      <c r="O56" s="57"/>
      <c r="P56" s="8"/>
    </row>
    <row r="57" spans="1:16" s="3" customFormat="1" ht="21" customHeight="1" thickBot="1">
      <c r="A57" s="59" t="s">
        <v>23</v>
      </c>
      <c r="B57" s="60">
        <v>16550</v>
      </c>
      <c r="C57" s="59"/>
      <c r="D57" s="60">
        <v>16550</v>
      </c>
      <c r="E57" s="58"/>
      <c r="F57" s="13">
        <f>B57-D57</f>
        <v>0</v>
      </c>
      <c r="G57" s="13"/>
      <c r="H57" s="13">
        <f aca="true" t="shared" si="11" ref="H57:H62">(B57-D57)/D57*100</f>
        <v>0</v>
      </c>
      <c r="I57" s="13"/>
      <c r="J57" s="60">
        <v>16550</v>
      </c>
      <c r="K57" s="19"/>
      <c r="L57" s="60">
        <v>16550</v>
      </c>
      <c r="M57" s="58"/>
      <c r="N57" s="13">
        <f aca="true" t="shared" si="12" ref="N57:N62">J57-L57</f>
        <v>0</v>
      </c>
      <c r="O57" s="13"/>
      <c r="P57" s="13">
        <f aca="true" t="shared" si="13" ref="P57:P62">(J57-L57)/L57*100</f>
        <v>0</v>
      </c>
    </row>
    <row r="58" spans="1:16" s="3" customFormat="1" ht="21" customHeight="1" thickBot="1" thickTop="1">
      <c r="A58" s="59" t="s">
        <v>22</v>
      </c>
      <c r="B58" s="60">
        <v>39983450</v>
      </c>
      <c r="C58" s="59"/>
      <c r="D58" s="60">
        <v>39983450</v>
      </c>
      <c r="E58" s="58"/>
      <c r="F58" s="13">
        <f>B58-D58</f>
        <v>0</v>
      </c>
      <c r="G58" s="13"/>
      <c r="H58" s="13">
        <f t="shared" si="11"/>
        <v>0</v>
      </c>
      <c r="I58" s="13"/>
      <c r="J58" s="60">
        <v>39983450</v>
      </c>
      <c r="K58" s="19"/>
      <c r="L58" s="60">
        <v>39983450</v>
      </c>
      <c r="M58" s="58"/>
      <c r="N58" s="13">
        <f t="shared" si="12"/>
        <v>0</v>
      </c>
      <c r="O58" s="13"/>
      <c r="P58" s="13">
        <f t="shared" si="13"/>
        <v>0</v>
      </c>
    </row>
    <row r="59" spans="1:16" s="3" customFormat="1" ht="21" customHeight="1" thickTop="1">
      <c r="A59" s="61" t="s">
        <v>16</v>
      </c>
      <c r="B59" s="62"/>
      <c r="C59" s="61"/>
      <c r="D59" s="62"/>
      <c r="E59" s="58"/>
      <c r="F59" s="13"/>
      <c r="G59" s="13"/>
      <c r="H59" s="13"/>
      <c r="I59" s="13"/>
      <c r="J59" s="20"/>
      <c r="K59" s="20"/>
      <c r="L59" s="20"/>
      <c r="M59" s="58"/>
      <c r="N59" s="13"/>
      <c r="O59" s="13"/>
      <c r="P59" s="13"/>
    </row>
    <row r="60" spans="1:16" s="3" customFormat="1" ht="21" customHeight="1">
      <c r="A60" s="59" t="s">
        <v>62</v>
      </c>
      <c r="B60" s="58">
        <v>19088429</v>
      </c>
      <c r="C60" s="59"/>
      <c r="D60" s="58">
        <v>19088429</v>
      </c>
      <c r="E60" s="58"/>
      <c r="F60" s="13">
        <f>B60-D60</f>
        <v>0</v>
      </c>
      <c r="G60" s="13"/>
      <c r="H60" s="13">
        <f t="shared" si="11"/>
        <v>0</v>
      </c>
      <c r="I60" s="13"/>
      <c r="J60" s="58">
        <v>19088429</v>
      </c>
      <c r="K60" s="19"/>
      <c r="L60" s="58">
        <v>19088429</v>
      </c>
      <c r="M60" s="58"/>
      <c r="N60" s="13">
        <f t="shared" si="12"/>
        <v>0</v>
      </c>
      <c r="O60" s="13"/>
      <c r="P60" s="13">
        <f t="shared" si="13"/>
        <v>0</v>
      </c>
    </row>
    <row r="61" spans="1:16" s="3" customFormat="1" ht="21" customHeight="1">
      <c r="A61" s="63" t="s">
        <v>17</v>
      </c>
      <c r="B61" s="57">
        <v>56346232</v>
      </c>
      <c r="C61" s="63"/>
      <c r="D61" s="57">
        <v>56346232</v>
      </c>
      <c r="E61" s="58"/>
      <c r="F61" s="13">
        <f>B61-D61</f>
        <v>0</v>
      </c>
      <c r="G61" s="13"/>
      <c r="H61" s="13">
        <f t="shared" si="11"/>
        <v>0</v>
      </c>
      <c r="I61" s="13"/>
      <c r="J61" s="57">
        <v>56346232</v>
      </c>
      <c r="K61" s="19"/>
      <c r="L61" s="57">
        <v>56346232</v>
      </c>
      <c r="M61" s="58"/>
      <c r="N61" s="13">
        <f t="shared" si="12"/>
        <v>0</v>
      </c>
      <c r="O61" s="13"/>
      <c r="P61" s="13">
        <f t="shared" si="13"/>
        <v>0</v>
      </c>
    </row>
    <row r="62" spans="1:16" s="3" customFormat="1" ht="21" customHeight="1">
      <c r="A62" s="63" t="s">
        <v>43</v>
      </c>
      <c r="B62" s="57"/>
      <c r="C62" s="63"/>
      <c r="D62" s="57">
        <v>55239381</v>
      </c>
      <c r="E62" s="58"/>
      <c r="F62" s="39">
        <f>B62-D62</f>
        <v>-55239381</v>
      </c>
      <c r="G62" s="39"/>
      <c r="H62" s="8">
        <f t="shared" si="11"/>
        <v>-100</v>
      </c>
      <c r="I62" s="8"/>
      <c r="J62" s="57"/>
      <c r="K62" s="20"/>
      <c r="L62" s="57">
        <v>56354551</v>
      </c>
      <c r="M62" s="44"/>
      <c r="N62" s="39">
        <f t="shared" si="12"/>
        <v>-56354551</v>
      </c>
      <c r="O62" s="56"/>
      <c r="P62" s="8">
        <f t="shared" si="13"/>
        <v>-100</v>
      </c>
    </row>
    <row r="63" spans="1:13" s="3" customFormat="1" ht="21" customHeight="1">
      <c r="A63" s="38" t="s">
        <v>18</v>
      </c>
      <c r="B63" s="57"/>
      <c r="C63" s="38"/>
      <c r="D63" s="57"/>
      <c r="E63" s="58"/>
      <c r="F63" s="39"/>
      <c r="G63" s="57"/>
      <c r="H63" s="8"/>
      <c r="I63" s="8"/>
      <c r="J63" s="19"/>
      <c r="K63" s="19"/>
      <c r="L63" s="19"/>
      <c r="M63" s="18"/>
    </row>
    <row r="64" spans="1:13" s="3" customFormat="1" ht="21" customHeight="1">
      <c r="A64" s="41" t="s">
        <v>19</v>
      </c>
      <c r="B64" s="57"/>
      <c r="C64" s="41"/>
      <c r="D64" s="57"/>
      <c r="E64" s="58"/>
      <c r="F64" s="39"/>
      <c r="G64" s="57"/>
      <c r="H64" s="8"/>
      <c r="I64" s="8"/>
      <c r="J64" s="21"/>
      <c r="K64" s="21"/>
      <c r="L64" s="21"/>
      <c r="M64" s="18"/>
    </row>
    <row r="65" spans="1:16" s="3" customFormat="1" ht="21" customHeight="1">
      <c r="A65" s="59" t="s">
        <v>44</v>
      </c>
      <c r="B65" s="56">
        <v>21000000</v>
      </c>
      <c r="C65" s="42"/>
      <c r="D65" s="56">
        <v>21000000</v>
      </c>
      <c r="E65" s="44"/>
      <c r="F65" s="13">
        <f aca="true" t="shared" si="14" ref="F65:F71">B65-D65</f>
        <v>0</v>
      </c>
      <c r="G65" s="13"/>
      <c r="H65" s="13">
        <f>(B65-D65)/D65*100</f>
        <v>0</v>
      </c>
      <c r="I65" s="8"/>
      <c r="J65" s="56">
        <v>21000000</v>
      </c>
      <c r="K65" s="19"/>
      <c r="L65" s="56">
        <v>21000000</v>
      </c>
      <c r="M65" s="44"/>
      <c r="N65" s="13">
        <f aca="true" t="shared" si="15" ref="N65:N71">J65-L65</f>
        <v>0</v>
      </c>
      <c r="O65" s="13"/>
      <c r="P65" s="13">
        <f>(J65-L65)/L65*100</f>
        <v>0</v>
      </c>
    </row>
    <row r="66" spans="1:16" s="3" customFormat="1" ht="21" customHeight="1">
      <c r="A66" s="59" t="s">
        <v>28</v>
      </c>
      <c r="B66" s="56">
        <v>91500000</v>
      </c>
      <c r="C66" s="42"/>
      <c r="D66" s="56">
        <v>91500000</v>
      </c>
      <c r="E66" s="44"/>
      <c r="F66" s="13">
        <f t="shared" si="14"/>
        <v>0</v>
      </c>
      <c r="G66" s="13"/>
      <c r="H66" s="13">
        <f aca="true" t="shared" si="16" ref="H66:H71">(B66-D66)/D66*100</f>
        <v>0</v>
      </c>
      <c r="I66" s="13"/>
      <c r="J66" s="56">
        <v>91500000</v>
      </c>
      <c r="K66" s="19"/>
      <c r="L66" s="56">
        <v>91500000</v>
      </c>
      <c r="M66" s="44"/>
      <c r="N66" s="13">
        <f t="shared" si="15"/>
        <v>0</v>
      </c>
      <c r="O66" s="13"/>
      <c r="P66" s="13">
        <f>(J66-L66)/L66*100</f>
        <v>0</v>
      </c>
    </row>
    <row r="67" spans="1:16" s="3" customFormat="1" ht="21" customHeight="1">
      <c r="A67" s="41" t="s">
        <v>20</v>
      </c>
      <c r="B67" s="64"/>
      <c r="C67" s="41"/>
      <c r="D67" s="64">
        <v>135841529</v>
      </c>
      <c r="E67" s="58"/>
      <c r="F67" s="13">
        <f t="shared" si="14"/>
        <v>-135841529</v>
      </c>
      <c r="G67" s="40"/>
      <c r="H67" s="8">
        <f t="shared" si="16"/>
        <v>-100</v>
      </c>
      <c r="I67" s="8"/>
      <c r="J67" s="64"/>
      <c r="K67" s="19"/>
      <c r="L67" s="64">
        <v>120052213</v>
      </c>
      <c r="M67" s="58"/>
      <c r="N67" s="39">
        <f t="shared" si="15"/>
        <v>-120052213</v>
      </c>
      <c r="O67" s="39"/>
      <c r="P67" s="8">
        <f>(J67-L67)/L67*100</f>
        <v>-100</v>
      </c>
    </row>
    <row r="68" spans="1:16" s="3" customFormat="1" ht="21" customHeight="1">
      <c r="A68" s="41" t="s">
        <v>48</v>
      </c>
      <c r="B68" s="57">
        <f>SUM(B60:B67)</f>
        <v>187934661</v>
      </c>
      <c r="C68" s="41"/>
      <c r="D68" s="57">
        <f>SUM(D60:D67)</f>
        <v>379015571</v>
      </c>
      <c r="E68" s="58"/>
      <c r="F68" s="13">
        <f t="shared" si="14"/>
        <v>-191080910</v>
      </c>
      <c r="G68" s="39"/>
      <c r="H68" s="8">
        <f t="shared" si="16"/>
        <v>-50.415055375125995</v>
      </c>
      <c r="I68" s="8"/>
      <c r="J68" s="57">
        <f>SUM(J60:J67)</f>
        <v>187934661</v>
      </c>
      <c r="K68" s="19"/>
      <c r="L68" s="57">
        <f>SUM(L60:L67)</f>
        <v>364341425</v>
      </c>
      <c r="M68" s="58"/>
      <c r="N68" s="39">
        <f t="shared" si="15"/>
        <v>-176406764</v>
      </c>
      <c r="O68" s="39"/>
      <c r="P68" s="8">
        <f>(J68-L68)/L68*100</f>
        <v>-48.41798156770123</v>
      </c>
    </row>
    <row r="69" spans="1:16" s="3" customFormat="1" ht="21" customHeight="1">
      <c r="A69" s="38" t="s">
        <v>45</v>
      </c>
      <c r="B69" s="43"/>
      <c r="C69" s="38"/>
      <c r="D69" s="43">
        <v>229312</v>
      </c>
      <c r="E69" s="58"/>
      <c r="F69" s="39">
        <f t="shared" si="14"/>
        <v>-229312</v>
      </c>
      <c r="G69" s="40"/>
      <c r="H69" s="8">
        <f t="shared" si="16"/>
        <v>-100</v>
      </c>
      <c r="I69" s="8"/>
      <c r="J69" s="43">
        <v>0</v>
      </c>
      <c r="K69" s="19"/>
      <c r="L69" s="43">
        <v>0</v>
      </c>
      <c r="M69" s="44"/>
      <c r="N69" s="13">
        <f t="shared" si="15"/>
        <v>0</v>
      </c>
      <c r="O69" s="56"/>
      <c r="P69" s="69">
        <v>0</v>
      </c>
    </row>
    <row r="70" spans="1:16" s="3" customFormat="1" ht="21" customHeight="1">
      <c r="A70" s="41" t="s">
        <v>46</v>
      </c>
      <c r="B70" s="57">
        <f>SUM(B68:B69)</f>
        <v>187934661</v>
      </c>
      <c r="C70" s="41"/>
      <c r="D70" s="57">
        <f>SUM(D68:D69)</f>
        <v>379244883</v>
      </c>
      <c r="E70" s="58"/>
      <c r="F70" s="13">
        <f t="shared" si="14"/>
        <v>-191310222</v>
      </c>
      <c r="G70" s="40"/>
      <c r="H70" s="8">
        <f t="shared" si="16"/>
        <v>-50.44503711866825</v>
      </c>
      <c r="I70" s="8"/>
      <c r="J70" s="57">
        <f>SUM(J68:J69)</f>
        <v>187934661</v>
      </c>
      <c r="K70" s="19"/>
      <c r="L70" s="57">
        <f>SUM(L68:L69)</f>
        <v>364341425</v>
      </c>
      <c r="M70" s="58"/>
      <c r="N70" s="39">
        <f t="shared" si="15"/>
        <v>-176406764</v>
      </c>
      <c r="O70" s="39"/>
      <c r="P70" s="8">
        <f>(J70-L70)/L70*100</f>
        <v>-48.41798156770123</v>
      </c>
    </row>
    <row r="71" spans="1:16" s="3" customFormat="1" ht="21" customHeight="1" thickBot="1">
      <c r="A71" s="52" t="s">
        <v>47</v>
      </c>
      <c r="B71" s="14">
        <f>+B70+B48</f>
        <v>187934661</v>
      </c>
      <c r="C71" s="52"/>
      <c r="D71" s="14">
        <f>+D70+D48</f>
        <v>2944229789</v>
      </c>
      <c r="E71" s="58"/>
      <c r="F71" s="39">
        <f t="shared" si="14"/>
        <v>-2756295128</v>
      </c>
      <c r="G71" s="40"/>
      <c r="H71" s="8">
        <f t="shared" si="16"/>
        <v>-93.6168480564205</v>
      </c>
      <c r="I71" s="8"/>
      <c r="J71" s="14">
        <f>J48+J70</f>
        <v>187934661</v>
      </c>
      <c r="K71" s="19"/>
      <c r="L71" s="14">
        <f>L48+L70</f>
        <v>2838799083</v>
      </c>
      <c r="M71" s="58"/>
      <c r="N71" s="39">
        <f t="shared" si="15"/>
        <v>-2650864422</v>
      </c>
      <c r="O71" s="39"/>
      <c r="P71" s="8">
        <f>(J71-L71)/L71*100</f>
        <v>-93.37978294675953</v>
      </c>
    </row>
    <row r="72" spans="1:16" s="3" customFormat="1" ht="21" customHeight="1" thickTop="1">
      <c r="A72" s="38"/>
      <c r="B72" s="57"/>
      <c r="C72" s="38"/>
      <c r="D72" s="57">
        <f>+D71-D33</f>
        <v>0</v>
      </c>
      <c r="E72" s="58"/>
      <c r="F72" s="57"/>
      <c r="G72" s="57"/>
      <c r="H72" s="8"/>
      <c r="I72" s="8"/>
      <c r="J72" s="19"/>
      <c r="K72" s="19"/>
      <c r="L72" s="19"/>
      <c r="M72" s="58"/>
      <c r="N72" s="57"/>
      <c r="O72" s="57"/>
      <c r="P72" s="8"/>
    </row>
    <row r="73" spans="1:16" s="28" customFormat="1" ht="21" customHeight="1">
      <c r="A73" s="1" t="s">
        <v>61</v>
      </c>
      <c r="B73" s="24">
        <f>B33-B71</f>
        <v>-187934661</v>
      </c>
      <c r="C73" s="1"/>
      <c r="D73" s="24">
        <f>D33-D71</f>
        <v>0</v>
      </c>
      <c r="E73" s="25"/>
      <c r="F73" s="24">
        <f>F33-F71</f>
        <v>-187934661</v>
      </c>
      <c r="G73" s="24"/>
      <c r="H73" s="8"/>
      <c r="I73" s="8"/>
      <c r="J73" s="24">
        <f>J33-J71</f>
        <v>-187934661</v>
      </c>
      <c r="K73" s="19"/>
      <c r="L73" s="24">
        <f>L33-L71</f>
        <v>0</v>
      </c>
      <c r="M73" s="25"/>
      <c r="N73" s="24">
        <f>N33-N71</f>
        <v>-187934661</v>
      </c>
      <c r="O73" s="24"/>
      <c r="P73" s="8"/>
    </row>
    <row r="74" spans="1:16" s="28" customFormat="1" ht="21" customHeight="1">
      <c r="A74" s="1"/>
      <c r="B74" s="1"/>
      <c r="C74" s="1"/>
      <c r="D74" s="24"/>
      <c r="E74" s="25"/>
      <c r="F74" s="24"/>
      <c r="G74" s="24"/>
      <c r="H74" s="1"/>
      <c r="I74" s="1"/>
      <c r="J74" s="22"/>
      <c r="K74" s="22"/>
      <c r="L74" s="24"/>
      <c r="M74" s="25"/>
      <c r="N74" s="24"/>
      <c r="O74" s="24"/>
      <c r="P74" s="1"/>
    </row>
    <row r="75" spans="1:16" s="28" customFormat="1" ht="21" customHeight="1">
      <c r="A75" s="1"/>
      <c r="B75" s="1"/>
      <c r="C75" s="1"/>
      <c r="D75" s="24"/>
      <c r="E75" s="25"/>
      <c r="F75" s="24"/>
      <c r="G75" s="24"/>
      <c r="H75" s="1"/>
      <c r="I75" s="1"/>
      <c r="J75" s="22"/>
      <c r="K75" s="22"/>
      <c r="L75" s="24"/>
      <c r="M75" s="25"/>
      <c r="N75" s="24"/>
      <c r="O75" s="24"/>
      <c r="P75" s="1"/>
    </row>
  </sheetData>
  <sheetProtection/>
  <mergeCells count="5">
    <mergeCell ref="A2:P2"/>
    <mergeCell ref="A3:P3"/>
    <mergeCell ref="B7:I7"/>
    <mergeCell ref="J7:P7"/>
    <mergeCell ref="D6:F6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70" r:id="rId2"/>
  <headerFooter alignWithMargins="0">
    <oddHeader>&amp;R&amp;"Angsana New,Regular"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1" sqref="A31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1.28515625" style="1" customWidth="1"/>
    <col min="6" max="6" width="14.421875" style="22" customWidth="1"/>
    <col min="7" max="7" width="0.85546875" style="22" customWidth="1"/>
    <col min="8" max="8" width="14.421875" style="24" customWidth="1"/>
    <col min="9" max="9" width="9.140625" style="1" customWidth="1"/>
    <col min="10" max="10" width="12.140625" style="1" customWidth="1"/>
    <col min="11" max="16384" width="9.140625" style="1" customWidth="1"/>
  </cols>
  <sheetData>
    <row r="1" spans="5:7" ht="21" customHeight="1">
      <c r="E1" s="26"/>
      <c r="F1" s="76"/>
      <c r="G1" s="27"/>
    </row>
    <row r="2" spans="1:8" s="3" customFormat="1" ht="21" customHeight="1">
      <c r="A2" s="113" t="s">
        <v>0</v>
      </c>
      <c r="B2" s="113"/>
      <c r="C2" s="113"/>
      <c r="D2" s="113"/>
      <c r="E2" s="113"/>
      <c r="F2" s="113"/>
      <c r="G2" s="113"/>
      <c r="H2" s="113"/>
    </row>
    <row r="3" spans="1:8" s="3" customFormat="1" ht="21" customHeight="1">
      <c r="A3" s="113" t="s">
        <v>31</v>
      </c>
      <c r="B3" s="113"/>
      <c r="C3" s="113"/>
      <c r="D3" s="113"/>
      <c r="E3" s="113"/>
      <c r="F3" s="113"/>
      <c r="G3" s="113"/>
      <c r="H3" s="113"/>
    </row>
    <row r="4" spans="1:8" s="3" customFormat="1" ht="21" customHeight="1">
      <c r="A4" s="29" t="s">
        <v>71</v>
      </c>
      <c r="B4" s="29"/>
      <c r="C4" s="29"/>
      <c r="D4" s="29"/>
      <c r="E4" s="29"/>
      <c r="F4" s="30"/>
      <c r="G4" s="30"/>
      <c r="H4" s="29"/>
    </row>
    <row r="5" spans="1:8" s="3" customFormat="1" ht="21" customHeight="1">
      <c r="A5" s="29" t="s">
        <v>55</v>
      </c>
      <c r="B5" s="29"/>
      <c r="C5" s="29"/>
      <c r="D5" s="29"/>
      <c r="E5" s="29"/>
      <c r="F5" s="30"/>
      <c r="G5" s="30"/>
      <c r="H5" s="29"/>
    </row>
    <row r="6" spans="1:8" s="3" customFormat="1" ht="21" customHeight="1">
      <c r="A6" s="4"/>
      <c r="B6" s="2"/>
      <c r="C6" s="4"/>
      <c r="D6" s="17"/>
      <c r="E6" s="5"/>
      <c r="F6" s="17"/>
      <c r="G6" s="17"/>
      <c r="H6" s="6" t="s">
        <v>24</v>
      </c>
    </row>
    <row r="7" spans="1:8" s="3" customFormat="1" ht="21" customHeight="1">
      <c r="A7" s="5"/>
      <c r="B7" s="114" t="s">
        <v>1</v>
      </c>
      <c r="C7" s="114"/>
      <c r="D7" s="114"/>
      <c r="E7" s="114"/>
      <c r="F7" s="114" t="s">
        <v>49</v>
      </c>
      <c r="G7" s="114"/>
      <c r="H7" s="114"/>
    </row>
    <row r="8" spans="2:8" s="3" customFormat="1" ht="21" customHeight="1">
      <c r="B8" s="66" t="s">
        <v>72</v>
      </c>
      <c r="D8" s="66" t="s">
        <v>70</v>
      </c>
      <c r="E8" s="32"/>
      <c r="F8" s="66" t="s">
        <v>72</v>
      </c>
      <c r="H8" s="66" t="s">
        <v>70</v>
      </c>
    </row>
    <row r="9" spans="1:8" s="3" customFormat="1" ht="21" customHeight="1">
      <c r="A9" s="2" t="s">
        <v>3</v>
      </c>
      <c r="B9" s="2"/>
      <c r="C9" s="2"/>
      <c r="D9" s="2"/>
      <c r="F9" s="18"/>
      <c r="G9" s="18"/>
      <c r="H9" s="18"/>
    </row>
    <row r="10" spans="1:8" s="3" customFormat="1" ht="21" customHeight="1">
      <c r="A10" s="38" t="s">
        <v>4</v>
      </c>
      <c r="B10" s="39">
        <v>51825064</v>
      </c>
      <c r="C10" s="38"/>
      <c r="D10" s="39">
        <v>62394091</v>
      </c>
      <c r="E10" s="8"/>
      <c r="F10" s="39">
        <v>51734931</v>
      </c>
      <c r="G10" s="19"/>
      <c r="H10" s="39">
        <v>62329288</v>
      </c>
    </row>
    <row r="11" spans="1:8" s="3" customFormat="1" ht="21" customHeight="1">
      <c r="A11" s="38" t="s">
        <v>32</v>
      </c>
      <c r="B11" s="39">
        <v>575969931</v>
      </c>
      <c r="C11" s="38"/>
      <c r="D11" s="39">
        <v>450699724</v>
      </c>
      <c r="E11" s="8"/>
      <c r="F11" s="39">
        <v>546774053</v>
      </c>
      <c r="G11" s="19"/>
      <c r="H11" s="39">
        <v>404378243</v>
      </c>
    </row>
    <row r="12" spans="1:8" s="3" customFormat="1" ht="21" customHeight="1">
      <c r="A12" s="38" t="s">
        <v>33</v>
      </c>
      <c r="B12" s="39">
        <v>52795113</v>
      </c>
      <c r="C12" s="38"/>
      <c r="D12" s="39">
        <v>28649605</v>
      </c>
      <c r="E12" s="8"/>
      <c r="F12" s="39">
        <v>52598484</v>
      </c>
      <c r="G12" s="19"/>
      <c r="H12" s="39">
        <v>28334423</v>
      </c>
    </row>
    <row r="13" spans="1:8" s="3" customFormat="1" ht="21" customHeight="1">
      <c r="A13" s="38" t="s">
        <v>34</v>
      </c>
      <c r="B13" s="45">
        <v>614339042</v>
      </c>
      <c r="C13" s="38"/>
      <c r="D13" s="45">
        <v>556787522</v>
      </c>
      <c r="E13" s="8"/>
      <c r="F13" s="45">
        <v>579351322</v>
      </c>
      <c r="G13" s="19"/>
      <c r="H13" s="45">
        <v>525694808</v>
      </c>
    </row>
    <row r="14" spans="1:8" s="3" customFormat="1" ht="21" customHeight="1">
      <c r="A14" s="38" t="s">
        <v>5</v>
      </c>
      <c r="B14" s="39">
        <v>1732222</v>
      </c>
      <c r="C14" s="38"/>
      <c r="D14" s="39">
        <v>1607844</v>
      </c>
      <c r="E14" s="8"/>
      <c r="F14" s="45">
        <v>38414900</v>
      </c>
      <c r="G14" s="19"/>
      <c r="H14" s="45">
        <v>37290633</v>
      </c>
    </row>
    <row r="15" spans="1:8" s="3" customFormat="1" ht="21" customHeight="1">
      <c r="A15" s="38" t="s">
        <v>35</v>
      </c>
      <c r="B15" s="38"/>
      <c r="C15" s="38"/>
      <c r="D15" s="38"/>
      <c r="E15" s="8"/>
      <c r="F15" s="19"/>
      <c r="G15" s="19"/>
      <c r="H15" s="19"/>
    </row>
    <row r="16" spans="1:8" s="3" customFormat="1" ht="21" customHeight="1">
      <c r="A16" s="41" t="s">
        <v>36</v>
      </c>
      <c r="B16" s="45">
        <v>2001993860</v>
      </c>
      <c r="C16" s="41"/>
      <c r="D16" s="45">
        <v>2083702949</v>
      </c>
      <c r="E16" s="8"/>
      <c r="F16" s="45">
        <v>1945397768</v>
      </c>
      <c r="G16" s="19"/>
      <c r="H16" s="45">
        <v>2026148551</v>
      </c>
    </row>
    <row r="17" spans="1:8" s="3" customFormat="1" ht="21" customHeight="1">
      <c r="A17" s="41" t="s">
        <v>6</v>
      </c>
      <c r="B17" s="48">
        <v>4470994</v>
      </c>
      <c r="C17" s="41"/>
      <c r="D17" s="48">
        <v>5623746</v>
      </c>
      <c r="E17" s="8"/>
      <c r="F17" s="48">
        <v>4339308</v>
      </c>
      <c r="G17" s="19"/>
      <c r="H17" s="48">
        <v>5487524</v>
      </c>
    </row>
    <row r="18" spans="1:8" s="3" customFormat="1" ht="21" customHeight="1">
      <c r="A18" s="42" t="s">
        <v>51</v>
      </c>
      <c r="B18" s="44">
        <f>SUM(B16:B17)</f>
        <v>2006464854</v>
      </c>
      <c r="C18" s="42"/>
      <c r="D18" s="44">
        <f>SUM(D16:D17)</f>
        <v>2089326695</v>
      </c>
      <c r="E18" s="8"/>
      <c r="F18" s="44">
        <f>SUM(F16:F17)</f>
        <v>1949737076</v>
      </c>
      <c r="G18" s="19"/>
      <c r="H18" s="44">
        <f>SUM(H16:H17)</f>
        <v>2031636075</v>
      </c>
    </row>
    <row r="19" spans="1:8" s="3" customFormat="1" ht="21" customHeight="1">
      <c r="A19" s="49" t="s">
        <v>50</v>
      </c>
      <c r="B19" s="11">
        <v>-548612</v>
      </c>
      <c r="C19" s="49"/>
      <c r="D19" s="11">
        <v>-542891</v>
      </c>
      <c r="E19" s="8"/>
      <c r="F19" s="21">
        <v>-526372</v>
      </c>
      <c r="G19" s="19"/>
      <c r="H19" s="21">
        <v>-499799</v>
      </c>
    </row>
    <row r="20" spans="1:8" s="3" customFormat="1" ht="21" customHeight="1">
      <c r="A20" s="49" t="s">
        <v>21</v>
      </c>
      <c r="B20" s="50">
        <v>-151400308</v>
      </c>
      <c r="C20" s="49"/>
      <c r="D20" s="50">
        <v>-147588430</v>
      </c>
      <c r="E20" s="8"/>
      <c r="F20" s="21">
        <v>-147659844</v>
      </c>
      <c r="G20" s="19"/>
      <c r="H20" s="21">
        <v>-144326155</v>
      </c>
    </row>
    <row r="21" spans="1:8" s="3" customFormat="1" ht="21" customHeight="1">
      <c r="A21" s="49" t="s">
        <v>63</v>
      </c>
      <c r="B21" s="50">
        <v>-6694711</v>
      </c>
      <c r="C21" s="49"/>
      <c r="D21" s="50">
        <v>-5414669</v>
      </c>
      <c r="E21" s="8"/>
      <c r="F21" s="21">
        <v>-6694711</v>
      </c>
      <c r="G21" s="19"/>
      <c r="H21" s="21">
        <v>-5414669</v>
      </c>
    </row>
    <row r="22" spans="1:8" s="3" customFormat="1" ht="21" customHeight="1">
      <c r="A22" s="42" t="s">
        <v>37</v>
      </c>
      <c r="B22" s="47">
        <f>SUM(B18:B21)</f>
        <v>1847821223</v>
      </c>
      <c r="C22" s="42"/>
      <c r="D22" s="47">
        <f>SUM(D18:D21)</f>
        <v>1935780705</v>
      </c>
      <c r="E22" s="8"/>
      <c r="F22" s="47">
        <f>SUM(F18:F21)</f>
        <v>1794856149</v>
      </c>
      <c r="G22" s="19"/>
      <c r="H22" s="47">
        <f>SUM(H18:H21)</f>
        <v>1881395452</v>
      </c>
    </row>
    <row r="23" spans="1:8" s="3" customFormat="1" ht="21" customHeight="1">
      <c r="A23" s="38" t="s">
        <v>8</v>
      </c>
      <c r="B23" s="50">
        <v>1562071</v>
      </c>
      <c r="C23" s="38"/>
      <c r="D23" s="50">
        <v>1577698</v>
      </c>
      <c r="E23" s="8"/>
      <c r="F23" s="50">
        <v>102067</v>
      </c>
      <c r="G23" s="19"/>
      <c r="H23" s="50">
        <v>87709</v>
      </c>
    </row>
    <row r="24" spans="1:8" s="3" customFormat="1" ht="21" customHeight="1">
      <c r="A24" s="38" t="s">
        <v>7</v>
      </c>
      <c r="B24" s="50">
        <v>9890200</v>
      </c>
      <c r="C24" s="38"/>
      <c r="D24" s="50">
        <v>10603892</v>
      </c>
      <c r="E24" s="8"/>
      <c r="F24" s="50">
        <v>8404029</v>
      </c>
      <c r="G24" s="19"/>
      <c r="H24" s="50">
        <v>8742836</v>
      </c>
    </row>
    <row r="25" spans="1:8" s="3" customFormat="1" ht="21" customHeight="1">
      <c r="A25" s="38" t="s">
        <v>9</v>
      </c>
      <c r="B25" s="50">
        <v>41208403</v>
      </c>
      <c r="C25" s="38"/>
      <c r="D25" s="50">
        <v>42567441</v>
      </c>
      <c r="E25" s="8"/>
      <c r="F25" s="50">
        <v>39977761</v>
      </c>
      <c r="G25" s="19"/>
      <c r="H25" s="50">
        <v>41180182</v>
      </c>
    </row>
    <row r="26" spans="1:8" s="3" customFormat="1" ht="21" customHeight="1">
      <c r="A26" s="38" t="s">
        <v>38</v>
      </c>
      <c r="B26" s="50">
        <v>1792379</v>
      </c>
      <c r="C26" s="38"/>
      <c r="D26" s="50">
        <v>1080011</v>
      </c>
      <c r="E26" s="8"/>
      <c r="F26" s="50">
        <v>1706269</v>
      </c>
      <c r="G26" s="19"/>
      <c r="H26" s="50">
        <v>990727</v>
      </c>
    </row>
    <row r="27" spans="1:10" s="3" customFormat="1" ht="21" customHeight="1">
      <c r="A27" s="38" t="s">
        <v>56</v>
      </c>
      <c r="B27" s="50">
        <v>4144131</v>
      </c>
      <c r="C27" s="38"/>
      <c r="D27" s="50">
        <v>4091264</v>
      </c>
      <c r="E27" s="8"/>
      <c r="F27" s="50">
        <v>3067553</v>
      </c>
      <c r="G27" s="19"/>
      <c r="H27" s="50">
        <v>2947919</v>
      </c>
      <c r="J27" s="75"/>
    </row>
    <row r="28" spans="1:8" s="3" customFormat="1" ht="21" customHeight="1">
      <c r="A28" s="38" t="s">
        <v>66</v>
      </c>
      <c r="B28" s="50">
        <v>8742558</v>
      </c>
      <c r="C28" s="38"/>
      <c r="D28" s="50">
        <v>3324390</v>
      </c>
      <c r="E28" s="8"/>
      <c r="F28" s="50">
        <v>8587163</v>
      </c>
      <c r="G28" s="19"/>
      <c r="H28" s="50">
        <v>3149620</v>
      </c>
    </row>
    <row r="29" spans="1:8" s="3" customFormat="1" ht="21" customHeight="1">
      <c r="A29" s="38" t="s">
        <v>10</v>
      </c>
      <c r="B29" s="46">
        <v>16269450</v>
      </c>
      <c r="C29" s="38"/>
      <c r="D29" s="46">
        <v>17586037</v>
      </c>
      <c r="E29" s="8"/>
      <c r="F29" s="48">
        <v>12648743</v>
      </c>
      <c r="G29" s="19"/>
      <c r="H29" s="48">
        <v>11720218</v>
      </c>
    </row>
    <row r="30" spans="1:8" s="3" customFormat="1" ht="21" customHeight="1" thickBot="1">
      <c r="A30" s="52" t="s">
        <v>11</v>
      </c>
      <c r="B30" s="15">
        <f>B10+B11+B12+B13+B14+B22+B23+B24+B25+B26+B27+B28+B29</f>
        <v>3228091787</v>
      </c>
      <c r="C30" s="52"/>
      <c r="D30" s="15">
        <f>D10+D11+D12+D13+D14+D22+D23+D24+D25+D26+D27+D28+D29</f>
        <v>3116750224</v>
      </c>
      <c r="E30" s="8"/>
      <c r="F30" s="15">
        <f>F10+F11+F12+F13+F14+F22+F23+F24+F25+F26+F27+F28+F29</f>
        <v>3138223424</v>
      </c>
      <c r="G30" s="19"/>
      <c r="H30" s="15">
        <f>H10+H11+H12+H13+H14+H22+H23+H24+H25+H26+H27+H28+H29</f>
        <v>3008242058</v>
      </c>
    </row>
    <row r="31" spans="1:8" s="3" customFormat="1" ht="21" customHeight="1" thickTop="1">
      <c r="A31" s="52"/>
      <c r="B31" s="44"/>
      <c r="C31" s="52"/>
      <c r="D31" s="44"/>
      <c r="E31" s="8"/>
      <c r="F31" s="21"/>
      <c r="G31" s="19"/>
      <c r="H31" s="19"/>
    </row>
    <row r="32" spans="1:8" s="3" customFormat="1" ht="21" customHeight="1">
      <c r="A32" s="52"/>
      <c r="B32" s="44"/>
      <c r="C32" s="52"/>
      <c r="D32" s="44"/>
      <c r="E32" s="8"/>
      <c r="F32" s="21"/>
      <c r="G32" s="19"/>
      <c r="H32" s="19"/>
    </row>
    <row r="33" spans="1:8" s="3" customFormat="1" ht="21" customHeight="1">
      <c r="A33" s="52"/>
      <c r="B33" s="44"/>
      <c r="C33" s="52"/>
      <c r="D33" s="44"/>
      <c r="E33" s="8"/>
      <c r="F33" s="21"/>
      <c r="G33" s="19"/>
      <c r="H33" s="19"/>
    </row>
    <row r="34" spans="1:8" s="3" customFormat="1" ht="21" customHeight="1">
      <c r="A34" s="52"/>
      <c r="B34" s="44"/>
      <c r="C34" s="52"/>
      <c r="D34" s="44"/>
      <c r="E34" s="8"/>
      <c r="F34" s="19"/>
      <c r="G34" s="19"/>
      <c r="H34" s="19"/>
    </row>
    <row r="35" spans="1:8" s="3" customFormat="1" ht="21" customHeight="1">
      <c r="A35" s="52"/>
      <c r="B35" s="44"/>
      <c r="C35" s="52"/>
      <c r="D35" s="44"/>
      <c r="E35" s="8"/>
      <c r="F35" s="19"/>
      <c r="G35" s="19"/>
      <c r="H35" s="19"/>
    </row>
    <row r="36" spans="1:8" s="3" customFormat="1" ht="21" customHeight="1">
      <c r="A36" s="52"/>
      <c r="B36" s="44"/>
      <c r="C36" s="52"/>
      <c r="D36" s="44"/>
      <c r="E36" s="8"/>
      <c r="F36" s="19"/>
      <c r="G36" s="19"/>
      <c r="H36" s="19"/>
    </row>
    <row r="37" spans="1:8" s="3" customFormat="1" ht="21" customHeight="1">
      <c r="A37" s="52"/>
      <c r="B37" s="44"/>
      <c r="C37" s="52"/>
      <c r="D37" s="44"/>
      <c r="E37" s="8"/>
      <c r="F37" s="19"/>
      <c r="G37" s="19"/>
      <c r="H37" s="19"/>
    </row>
    <row r="38" spans="1:8" s="3" customFormat="1" ht="21" customHeight="1">
      <c r="A38" s="52"/>
      <c r="B38" s="44"/>
      <c r="C38" s="52"/>
      <c r="D38" s="44"/>
      <c r="E38" s="8"/>
      <c r="F38" s="19"/>
      <c r="G38" s="19"/>
      <c r="H38" s="19"/>
    </row>
    <row r="39" spans="1:8" s="3" customFormat="1" ht="21" customHeight="1">
      <c r="A39" s="52"/>
      <c r="B39" s="44"/>
      <c r="C39" s="52"/>
      <c r="D39" s="44"/>
      <c r="E39" s="8"/>
      <c r="F39" s="19"/>
      <c r="G39" s="19"/>
      <c r="H39" s="19"/>
    </row>
    <row r="40" spans="1:8" s="3" customFormat="1" ht="21" customHeight="1">
      <c r="A40" s="52"/>
      <c r="B40" s="44"/>
      <c r="C40" s="52"/>
      <c r="D40" s="44"/>
      <c r="E40" s="8"/>
      <c r="F40" s="19"/>
      <c r="G40" s="19"/>
      <c r="H40" s="19"/>
    </row>
    <row r="41" spans="1:8" s="3" customFormat="1" ht="21" customHeight="1">
      <c r="A41" s="52"/>
      <c r="B41" s="44"/>
      <c r="C41" s="52"/>
      <c r="D41" s="44"/>
      <c r="E41" s="8"/>
      <c r="F41" s="19"/>
      <c r="G41" s="19"/>
      <c r="H41" s="19"/>
    </row>
    <row r="42" spans="1:8" s="3" customFormat="1" ht="21" customHeight="1">
      <c r="A42" s="53" t="s">
        <v>42</v>
      </c>
      <c r="B42" s="53"/>
      <c r="C42" s="53"/>
      <c r="D42" s="53"/>
      <c r="E42" s="8"/>
      <c r="F42" s="19"/>
      <c r="G42" s="19"/>
      <c r="H42" s="19"/>
    </row>
    <row r="43" spans="1:8" s="3" customFormat="1" ht="21" customHeight="1">
      <c r="A43" s="55" t="s">
        <v>25</v>
      </c>
      <c r="B43" s="10">
        <v>2362766475</v>
      </c>
      <c r="C43" s="55"/>
      <c r="D43" s="10">
        <v>2326469540</v>
      </c>
      <c r="E43" s="8"/>
      <c r="F43" s="7">
        <v>2309868245</v>
      </c>
      <c r="G43" s="19"/>
      <c r="H43" s="7">
        <v>2262490378</v>
      </c>
    </row>
    <row r="44" spans="1:8" s="3" customFormat="1" ht="21" customHeight="1">
      <c r="A44" s="38" t="s">
        <v>64</v>
      </c>
      <c r="B44" s="10">
        <v>148574657</v>
      </c>
      <c r="C44" s="38"/>
      <c r="D44" s="10">
        <v>136862124</v>
      </c>
      <c r="E44" s="8"/>
      <c r="F44" s="7">
        <v>147695199</v>
      </c>
      <c r="G44" s="19"/>
      <c r="H44" s="7">
        <v>128394405</v>
      </c>
    </row>
    <row r="45" spans="1:8" s="3" customFormat="1" ht="21" customHeight="1">
      <c r="A45" s="38" t="s">
        <v>12</v>
      </c>
      <c r="B45" s="10">
        <v>5534551</v>
      </c>
      <c r="C45" s="38"/>
      <c r="D45" s="10">
        <v>7223141</v>
      </c>
      <c r="E45" s="8"/>
      <c r="F45" s="7">
        <v>5503829</v>
      </c>
      <c r="G45" s="19"/>
      <c r="H45" s="7">
        <v>7199386</v>
      </c>
    </row>
    <row r="46" spans="1:8" s="3" customFormat="1" ht="21" customHeight="1">
      <c r="A46" s="63" t="s">
        <v>39</v>
      </c>
      <c r="B46" s="10">
        <v>39465432</v>
      </c>
      <c r="C46" s="63"/>
      <c r="D46" s="10">
        <v>22338039</v>
      </c>
      <c r="E46" s="8"/>
      <c r="F46" s="7">
        <v>38865351</v>
      </c>
      <c r="G46" s="19"/>
      <c r="H46" s="7">
        <v>21854408</v>
      </c>
    </row>
    <row r="47" spans="1:8" s="3" customFormat="1" ht="21" customHeight="1">
      <c r="A47" s="63" t="s">
        <v>40</v>
      </c>
      <c r="B47" s="10">
        <v>147374741</v>
      </c>
      <c r="C47" s="63"/>
      <c r="D47" s="10">
        <v>116348334</v>
      </c>
      <c r="E47" s="8"/>
      <c r="F47" s="7">
        <v>146436146</v>
      </c>
      <c r="G47" s="19"/>
      <c r="H47" s="7">
        <v>116221332</v>
      </c>
    </row>
    <row r="48" spans="1:8" s="3" customFormat="1" ht="21" customHeight="1">
      <c r="A48" s="38" t="s">
        <v>27</v>
      </c>
      <c r="B48" s="10">
        <v>1562071</v>
      </c>
      <c r="C48" s="10"/>
      <c r="D48" s="10">
        <v>1577698</v>
      </c>
      <c r="E48" s="8"/>
      <c r="F48" s="10">
        <v>102067</v>
      </c>
      <c r="G48" s="10"/>
      <c r="H48" s="10">
        <v>87709</v>
      </c>
    </row>
    <row r="49" spans="1:8" s="3" customFormat="1" ht="21" customHeight="1">
      <c r="A49" s="38" t="s">
        <v>26</v>
      </c>
      <c r="B49" s="36">
        <v>16985026</v>
      </c>
      <c r="C49" s="38"/>
      <c r="D49" s="36">
        <v>16518913</v>
      </c>
      <c r="E49" s="8"/>
      <c r="F49" s="36">
        <v>16711596</v>
      </c>
      <c r="G49" s="19"/>
      <c r="H49" s="36">
        <v>16311378</v>
      </c>
    </row>
    <row r="50" spans="1:8" s="3" customFormat="1" ht="21" customHeight="1">
      <c r="A50" s="38" t="s">
        <v>57</v>
      </c>
      <c r="B50" s="36">
        <v>2003855</v>
      </c>
      <c r="C50" s="38"/>
      <c r="D50" s="36">
        <v>1399378</v>
      </c>
      <c r="E50" s="8"/>
      <c r="F50" s="36">
        <v>1799217</v>
      </c>
      <c r="G50" s="19"/>
      <c r="H50" s="36">
        <v>1187304</v>
      </c>
    </row>
    <row r="51" spans="1:8" s="3" customFormat="1" ht="21" customHeight="1">
      <c r="A51" s="38" t="s">
        <v>13</v>
      </c>
      <c r="B51" s="36">
        <v>73386939</v>
      </c>
      <c r="C51" s="38"/>
      <c r="D51" s="36">
        <v>74854166</v>
      </c>
      <c r="E51" s="8"/>
      <c r="F51" s="36">
        <v>49566439</v>
      </c>
      <c r="G51" s="19"/>
      <c r="H51" s="36">
        <v>52536301</v>
      </c>
    </row>
    <row r="52" spans="1:8" s="3" customFormat="1" ht="21" customHeight="1">
      <c r="A52" s="41" t="s">
        <v>54</v>
      </c>
      <c r="B52" s="9">
        <f>SUM(B43:B51)</f>
        <v>2797653747</v>
      </c>
      <c r="C52" s="41"/>
      <c r="D52" s="9">
        <f>SUM(D43:D51)</f>
        <v>2703591333</v>
      </c>
      <c r="E52" s="8"/>
      <c r="F52" s="9">
        <f>SUM(F43:F51)</f>
        <v>2716548089</v>
      </c>
      <c r="G52" s="19"/>
      <c r="H52" s="9">
        <f>SUM(H43:H51)</f>
        <v>2606282601</v>
      </c>
    </row>
    <row r="53" spans="1:8" s="3" customFormat="1" ht="21" customHeight="1">
      <c r="A53" s="38" t="s">
        <v>41</v>
      </c>
      <c r="B53" s="57"/>
      <c r="C53" s="38"/>
      <c r="D53" s="57"/>
      <c r="E53" s="8"/>
      <c r="F53" s="19"/>
      <c r="G53" s="19"/>
      <c r="H53" s="19"/>
    </row>
    <row r="54" spans="1:8" s="3" customFormat="1" ht="21" customHeight="1">
      <c r="A54" s="55" t="s">
        <v>14</v>
      </c>
      <c r="B54" s="57"/>
      <c r="C54" s="55"/>
      <c r="D54" s="57"/>
      <c r="E54" s="8"/>
      <c r="F54" s="19"/>
      <c r="G54" s="19"/>
      <c r="H54" s="19"/>
    </row>
    <row r="55" spans="1:8" s="3" customFormat="1" ht="21" customHeight="1">
      <c r="A55" s="41" t="s">
        <v>15</v>
      </c>
      <c r="B55" s="57"/>
      <c r="C55" s="41"/>
      <c r="D55" s="57"/>
      <c r="E55" s="8"/>
      <c r="F55" s="19"/>
      <c r="G55" s="19"/>
      <c r="H55" s="19"/>
    </row>
    <row r="56" spans="1:8" s="3" customFormat="1" ht="21" customHeight="1" thickBot="1">
      <c r="A56" s="59" t="s">
        <v>23</v>
      </c>
      <c r="B56" s="60">
        <v>16550</v>
      </c>
      <c r="C56" s="59"/>
      <c r="D56" s="60">
        <v>16550</v>
      </c>
      <c r="E56" s="13"/>
      <c r="F56" s="60">
        <v>16550</v>
      </c>
      <c r="G56" s="19"/>
      <c r="H56" s="60">
        <v>16550</v>
      </c>
    </row>
    <row r="57" spans="1:8" s="3" customFormat="1" ht="21" customHeight="1" thickBot="1" thickTop="1">
      <c r="A57" s="59" t="s">
        <v>22</v>
      </c>
      <c r="B57" s="60">
        <v>39983450</v>
      </c>
      <c r="C57" s="59"/>
      <c r="D57" s="60">
        <v>39983450</v>
      </c>
      <c r="E57" s="13"/>
      <c r="F57" s="60">
        <v>39983450</v>
      </c>
      <c r="G57" s="19"/>
      <c r="H57" s="60">
        <v>39983450</v>
      </c>
    </row>
    <row r="58" spans="1:8" s="3" customFormat="1" ht="21" customHeight="1" thickTop="1">
      <c r="A58" s="61" t="s">
        <v>16</v>
      </c>
      <c r="B58" s="62"/>
      <c r="C58" s="61"/>
      <c r="D58" s="62"/>
      <c r="E58" s="13"/>
      <c r="F58" s="20"/>
      <c r="G58" s="20"/>
      <c r="H58" s="20"/>
    </row>
    <row r="59" spans="1:8" s="3" customFormat="1" ht="21" customHeight="1">
      <c r="A59" s="59" t="s">
        <v>62</v>
      </c>
      <c r="B59" s="58">
        <v>19088429</v>
      </c>
      <c r="C59" s="59"/>
      <c r="D59" s="58">
        <v>19088429</v>
      </c>
      <c r="E59" s="13"/>
      <c r="F59" s="58">
        <v>19088429</v>
      </c>
      <c r="G59" s="19"/>
      <c r="H59" s="58">
        <v>19088429</v>
      </c>
    </row>
    <row r="60" spans="1:8" s="3" customFormat="1" ht="21" customHeight="1">
      <c r="A60" s="63" t="s">
        <v>17</v>
      </c>
      <c r="B60" s="57">
        <v>56346232</v>
      </c>
      <c r="C60" s="63"/>
      <c r="D60" s="57">
        <v>56346232</v>
      </c>
      <c r="E60" s="13"/>
      <c r="F60" s="57">
        <v>56346232</v>
      </c>
      <c r="G60" s="19"/>
      <c r="H60" s="57">
        <v>56346232</v>
      </c>
    </row>
    <row r="61" spans="1:10" s="3" customFormat="1" ht="21" customHeight="1">
      <c r="A61" s="63" t="s">
        <v>43</v>
      </c>
      <c r="B61" s="57">
        <v>43779187</v>
      </c>
      <c r="C61" s="63"/>
      <c r="D61" s="57">
        <v>42842767</v>
      </c>
      <c r="E61" s="8"/>
      <c r="F61" s="57">
        <v>49808953</v>
      </c>
      <c r="G61" s="20"/>
      <c r="H61" s="57">
        <v>46154541</v>
      </c>
      <c r="J61" s="73"/>
    </row>
    <row r="62" spans="1:8" s="3" customFormat="1" ht="21" customHeight="1">
      <c r="A62" s="38" t="s">
        <v>18</v>
      </c>
      <c r="B62" s="57"/>
      <c r="C62" s="38"/>
      <c r="D62" s="57"/>
      <c r="E62" s="8"/>
      <c r="F62" s="19"/>
      <c r="G62" s="19"/>
      <c r="H62" s="19"/>
    </row>
    <row r="63" spans="1:8" s="3" customFormat="1" ht="21" customHeight="1">
      <c r="A63" s="41" t="s">
        <v>19</v>
      </c>
      <c r="B63" s="57"/>
      <c r="C63" s="41"/>
      <c r="D63" s="57"/>
      <c r="E63" s="8"/>
      <c r="F63" s="21"/>
      <c r="G63" s="21"/>
      <c r="H63" s="21"/>
    </row>
    <row r="64" spans="1:8" s="3" customFormat="1" ht="21" customHeight="1">
      <c r="A64" s="59" t="s">
        <v>44</v>
      </c>
      <c r="B64" s="56">
        <v>24000000</v>
      </c>
      <c r="C64" s="42"/>
      <c r="D64" s="56">
        <v>23000000</v>
      </c>
      <c r="E64" s="8"/>
      <c r="F64" s="56">
        <v>24000000</v>
      </c>
      <c r="G64" s="19"/>
      <c r="H64" s="56">
        <v>23000000</v>
      </c>
    </row>
    <row r="65" spans="1:8" s="3" customFormat="1" ht="21" customHeight="1">
      <c r="A65" s="59" t="s">
        <v>28</v>
      </c>
      <c r="B65" s="56">
        <v>106500000</v>
      </c>
      <c r="C65" s="42"/>
      <c r="D65" s="56">
        <v>101500000</v>
      </c>
      <c r="E65" s="13"/>
      <c r="F65" s="56">
        <v>106500000</v>
      </c>
      <c r="G65" s="19"/>
      <c r="H65" s="56">
        <v>101500000</v>
      </c>
    </row>
    <row r="66" spans="1:8" s="3" customFormat="1" ht="21" customHeight="1">
      <c r="A66" s="41" t="s">
        <v>20</v>
      </c>
      <c r="B66" s="64">
        <v>180464432</v>
      </c>
      <c r="C66" s="41"/>
      <c r="D66" s="64">
        <v>170036820</v>
      </c>
      <c r="E66" s="8"/>
      <c r="F66" s="64">
        <v>165931721</v>
      </c>
      <c r="G66" s="19"/>
      <c r="H66" s="64">
        <v>155870255</v>
      </c>
    </row>
    <row r="67" spans="1:8" s="3" customFormat="1" ht="21" customHeight="1">
      <c r="A67" s="41" t="s">
        <v>48</v>
      </c>
      <c r="B67" s="57">
        <f>SUM(B59:B66)</f>
        <v>430178280</v>
      </c>
      <c r="C67" s="41"/>
      <c r="D67" s="57">
        <f>SUM(D59:D66)</f>
        <v>412814248</v>
      </c>
      <c r="E67" s="8"/>
      <c r="F67" s="57">
        <f>SUM(F59:F66)</f>
        <v>421675335</v>
      </c>
      <c r="G67" s="19"/>
      <c r="H67" s="57">
        <f>SUM(H59:H66)</f>
        <v>401959457</v>
      </c>
    </row>
    <row r="68" spans="1:8" s="3" customFormat="1" ht="21" customHeight="1">
      <c r="A68" s="38" t="s">
        <v>45</v>
      </c>
      <c r="B68" s="43">
        <v>259760</v>
      </c>
      <c r="C68" s="38"/>
      <c r="D68" s="43">
        <v>344643</v>
      </c>
      <c r="E68" s="8"/>
      <c r="F68" s="43">
        <v>0</v>
      </c>
      <c r="G68" s="19"/>
      <c r="H68" s="43">
        <v>0</v>
      </c>
    </row>
    <row r="69" spans="1:8" s="3" customFormat="1" ht="21" customHeight="1">
      <c r="A69" s="41" t="s">
        <v>46</v>
      </c>
      <c r="B69" s="57">
        <f>SUM(B67:B68)</f>
        <v>430438040</v>
      </c>
      <c r="C69" s="41"/>
      <c r="D69" s="57">
        <f>SUM(D67:D68)</f>
        <v>413158891</v>
      </c>
      <c r="E69" s="8"/>
      <c r="F69" s="57">
        <f>SUM(F67:F68)</f>
        <v>421675335</v>
      </c>
      <c r="G69" s="19"/>
      <c r="H69" s="57">
        <f>SUM(H67:H68)</f>
        <v>401959457</v>
      </c>
    </row>
    <row r="70" spans="1:8" s="3" customFormat="1" ht="21" customHeight="1" thickBot="1">
      <c r="A70" s="52" t="s">
        <v>47</v>
      </c>
      <c r="B70" s="14">
        <f>+B69+B52</f>
        <v>3228091787</v>
      </c>
      <c r="C70" s="52"/>
      <c r="D70" s="14">
        <f>+D69+D52</f>
        <v>3116750224</v>
      </c>
      <c r="E70" s="8"/>
      <c r="F70" s="14">
        <f>F52+F69</f>
        <v>3138223424</v>
      </c>
      <c r="G70" s="19"/>
      <c r="H70" s="14">
        <f>H52+H69</f>
        <v>3008242058</v>
      </c>
    </row>
    <row r="71" spans="1:8" s="3" customFormat="1" ht="21" customHeight="1" thickTop="1">
      <c r="A71" s="38"/>
      <c r="B71" s="73"/>
      <c r="C71" s="38"/>
      <c r="D71" s="73"/>
      <c r="E71" s="8"/>
      <c r="F71" s="73"/>
      <c r="G71" s="19"/>
      <c r="H71" s="73"/>
    </row>
    <row r="72" spans="1:8" s="28" customFormat="1" ht="21" customHeight="1">
      <c r="A72" s="1"/>
      <c r="B72" s="72"/>
      <c r="C72" s="1"/>
      <c r="D72" s="72"/>
      <c r="E72" s="1"/>
      <c r="F72" s="72"/>
      <c r="G72" s="22"/>
      <c r="H72" s="72"/>
    </row>
    <row r="73" spans="1:8" s="28" customFormat="1" ht="21" customHeight="1">
      <c r="A73" s="1"/>
      <c r="B73" s="1"/>
      <c r="C73" s="1"/>
      <c r="D73" s="24"/>
      <c r="E73" s="1"/>
      <c r="F73" s="24"/>
      <c r="G73" s="22"/>
      <c r="H73" s="24"/>
    </row>
    <row r="74" spans="2:6" ht="21" customHeight="1">
      <c r="B74" s="74"/>
      <c r="F74" s="24"/>
    </row>
    <row r="75" ht="21" customHeight="1">
      <c r="F75" s="24"/>
    </row>
    <row r="76" ht="21" customHeight="1">
      <c r="F76" s="24"/>
    </row>
  </sheetData>
  <sheetProtection password="CC7F" sheet="1"/>
  <mergeCells count="4">
    <mergeCell ref="A2:H2"/>
    <mergeCell ref="A3:H3"/>
    <mergeCell ref="B7:E7"/>
    <mergeCell ref="F7:H7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90" r:id="rId1"/>
  <headerFooter alignWithMargins="0">
    <oddHeader>&amp;R&amp;"Angsana New,Regular"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="90" zoomScaleNormal="90" zoomScalePageLayoutView="0" workbookViewId="0" topLeftCell="A1">
      <pane xSplit="6" ySplit="8" topLeftCell="G9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A1" sqref="A1:Q1"/>
    </sheetView>
  </sheetViews>
  <sheetFormatPr defaultColWidth="9.140625" defaultRowHeight="12.75"/>
  <cols>
    <col min="1" max="5" width="1.7109375" style="78" customWidth="1"/>
    <col min="6" max="6" width="39.57421875" style="78" customWidth="1"/>
    <col min="7" max="7" width="13.140625" style="84" customWidth="1"/>
    <col min="8" max="8" width="0.9921875" style="78" customWidth="1"/>
    <col min="9" max="9" width="13.140625" style="84" customWidth="1"/>
    <col min="10" max="10" width="0.9921875" style="78" customWidth="1"/>
    <col min="11" max="11" width="13.140625" style="78" customWidth="1"/>
    <col min="12" max="12" width="2.140625" style="78" customWidth="1"/>
    <col min="13" max="13" width="13.140625" style="84" customWidth="1"/>
    <col min="14" max="14" width="0.9921875" style="78" customWidth="1"/>
    <col min="15" max="15" width="13.140625" style="84" customWidth="1"/>
    <col min="16" max="16" width="0.9921875" style="78" customWidth="1"/>
    <col min="17" max="17" width="13.140625" style="78" customWidth="1"/>
    <col min="18" max="16384" width="9.140625" style="78" customWidth="1"/>
  </cols>
  <sheetData>
    <row r="1" spans="1:18" ht="18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77"/>
    </row>
    <row r="2" spans="1:17" ht="18" customHeight="1">
      <c r="A2" s="116" t="s">
        <v>73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18" customHeight="1">
      <c r="A3" s="116" t="s">
        <v>74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18" customHeight="1">
      <c r="A4" s="116" t="s">
        <v>55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7:17" ht="12" customHeight="1">
      <c r="G5" s="79"/>
      <c r="I5" s="79"/>
      <c r="K5" s="13"/>
      <c r="M5" s="80"/>
      <c r="N5" s="81"/>
      <c r="O5" s="79"/>
      <c r="P5" s="81"/>
      <c r="Q5" s="82" t="s">
        <v>24</v>
      </c>
    </row>
    <row r="6" spans="7:17" ht="18" customHeight="1">
      <c r="G6" s="117" t="s">
        <v>1</v>
      </c>
      <c r="H6" s="117"/>
      <c r="I6" s="117"/>
      <c r="J6" s="117"/>
      <c r="K6" s="117"/>
      <c r="L6" s="83"/>
      <c r="M6" s="118" t="s">
        <v>49</v>
      </c>
      <c r="N6" s="118"/>
      <c r="O6" s="118"/>
      <c r="P6" s="118"/>
      <c r="Q6" s="118"/>
    </row>
    <row r="7" spans="7:17" ht="20.25" customHeight="1">
      <c r="G7" s="66" t="s">
        <v>72</v>
      </c>
      <c r="I7" s="66" t="s">
        <v>75</v>
      </c>
      <c r="K7" s="66" t="s">
        <v>76</v>
      </c>
      <c r="M7" s="66" t="s">
        <v>72</v>
      </c>
      <c r="O7" s="66" t="s">
        <v>75</v>
      </c>
      <c r="Q7" s="66" t="s">
        <v>76</v>
      </c>
    </row>
    <row r="8" spans="7:17" ht="12" customHeight="1">
      <c r="G8" s="78"/>
      <c r="I8" s="78"/>
      <c r="M8" s="81"/>
      <c r="N8" s="66"/>
      <c r="O8" s="81"/>
      <c r="P8" s="66"/>
      <c r="Q8" s="81"/>
    </row>
    <row r="9" spans="11:17" ht="12" customHeight="1">
      <c r="K9" s="84"/>
      <c r="Q9" s="84"/>
    </row>
    <row r="10" spans="11:17" ht="7.5" customHeight="1">
      <c r="K10" s="84"/>
      <c r="Q10" s="84"/>
    </row>
    <row r="11" spans="1:18" ht="21.75" customHeight="1">
      <c r="A11" s="78" t="s">
        <v>77</v>
      </c>
      <c r="G11" s="85">
        <v>28470873</v>
      </c>
      <c r="I11" s="85">
        <v>28014594</v>
      </c>
      <c r="K11" s="85">
        <v>28220556</v>
      </c>
      <c r="M11" s="85">
        <v>27403026</v>
      </c>
      <c r="O11" s="85">
        <v>26891270</v>
      </c>
      <c r="Q11" s="85">
        <v>27012672</v>
      </c>
      <c r="R11" s="13"/>
    </row>
    <row r="12" spans="1:18" ht="21.75" customHeight="1">
      <c r="A12" s="78" t="s">
        <v>78</v>
      </c>
      <c r="G12" s="85">
        <v>10527353</v>
      </c>
      <c r="I12" s="85">
        <v>10379228</v>
      </c>
      <c r="K12" s="85">
        <v>9964137</v>
      </c>
      <c r="L12" s="86"/>
      <c r="M12" s="85">
        <v>10136634</v>
      </c>
      <c r="O12" s="85">
        <v>9980067</v>
      </c>
      <c r="Q12" s="85">
        <v>9484437</v>
      </c>
      <c r="R12" s="13"/>
    </row>
    <row r="13" spans="3:18" ht="21.75" customHeight="1">
      <c r="C13" s="78" t="s">
        <v>79</v>
      </c>
      <c r="G13" s="87">
        <f>G11-G12</f>
        <v>17943520</v>
      </c>
      <c r="I13" s="87">
        <f>I11-I12</f>
        <v>17635366</v>
      </c>
      <c r="K13" s="87">
        <f>K11-K12</f>
        <v>18256419</v>
      </c>
      <c r="M13" s="87">
        <f>M11-M12</f>
        <v>17266392</v>
      </c>
      <c r="O13" s="87">
        <f>O11-O12</f>
        <v>16911203</v>
      </c>
      <c r="Q13" s="87">
        <f>Q11-Q12</f>
        <v>17528235</v>
      </c>
      <c r="R13" s="13"/>
    </row>
    <row r="14" spans="1:18" ht="21.75" customHeight="1">
      <c r="A14" s="78" t="s">
        <v>80</v>
      </c>
      <c r="G14" s="85">
        <v>9477583</v>
      </c>
      <c r="I14" s="85">
        <v>9139964</v>
      </c>
      <c r="K14" s="85">
        <v>8723442</v>
      </c>
      <c r="M14" s="85">
        <v>8153844</v>
      </c>
      <c r="O14" s="85">
        <v>7957749</v>
      </c>
      <c r="Q14" s="85">
        <v>7491936</v>
      </c>
      <c r="R14" s="13"/>
    </row>
    <row r="15" spans="1:18" ht="21.75" customHeight="1">
      <c r="A15" s="78" t="s">
        <v>81</v>
      </c>
      <c r="G15" s="85">
        <v>2613880</v>
      </c>
      <c r="I15" s="85">
        <v>2524849</v>
      </c>
      <c r="K15" s="85">
        <v>2460202</v>
      </c>
      <c r="M15" s="85">
        <v>2564889</v>
      </c>
      <c r="O15" s="85">
        <v>2479461</v>
      </c>
      <c r="Q15" s="85">
        <v>2415756</v>
      </c>
      <c r="R15" s="13"/>
    </row>
    <row r="16" spans="3:18" ht="21.75" customHeight="1">
      <c r="C16" s="78" t="s">
        <v>82</v>
      </c>
      <c r="G16" s="87">
        <f>G14-G15</f>
        <v>6863703</v>
      </c>
      <c r="I16" s="87">
        <f>I14-I15</f>
        <v>6615115</v>
      </c>
      <c r="K16" s="87">
        <f>K14-K15</f>
        <v>6263240</v>
      </c>
      <c r="M16" s="87">
        <f>M14-M15</f>
        <v>5588955</v>
      </c>
      <c r="O16" s="87">
        <f>O14-O15</f>
        <v>5478288</v>
      </c>
      <c r="Q16" s="87">
        <f>Q14-Q15</f>
        <v>5076180</v>
      </c>
      <c r="R16" s="13"/>
    </row>
    <row r="17" spans="1:18" ht="21.75" customHeight="1">
      <c r="A17" s="78" t="s">
        <v>83</v>
      </c>
      <c r="G17" s="88">
        <v>2051965</v>
      </c>
      <c r="I17" s="88">
        <v>1864690</v>
      </c>
      <c r="K17" s="88">
        <v>2385638</v>
      </c>
      <c r="M17" s="85">
        <v>1836623</v>
      </c>
      <c r="O17" s="85">
        <v>1571417</v>
      </c>
      <c r="Q17" s="85">
        <v>1953834</v>
      </c>
      <c r="R17" s="13"/>
    </row>
    <row r="18" spans="1:18" ht="21.75" customHeight="1">
      <c r="A18" s="78" t="s">
        <v>84</v>
      </c>
      <c r="G18" s="85">
        <v>1531574</v>
      </c>
      <c r="I18" s="85">
        <v>2470699</v>
      </c>
      <c r="K18" s="85">
        <v>1709184</v>
      </c>
      <c r="M18" s="85">
        <v>1508402</v>
      </c>
      <c r="O18" s="85">
        <v>2363175</v>
      </c>
      <c r="Q18" s="85">
        <v>1707690</v>
      </c>
      <c r="R18" s="13"/>
    </row>
    <row r="19" spans="1:18" ht="21.75" customHeight="1">
      <c r="A19" s="78" t="s">
        <v>85</v>
      </c>
      <c r="G19" s="89">
        <v>-2073</v>
      </c>
      <c r="I19" s="85">
        <v>45631</v>
      </c>
      <c r="K19" s="89">
        <v>-22466</v>
      </c>
      <c r="M19" s="85">
        <v>0</v>
      </c>
      <c r="O19" s="85">
        <v>0</v>
      </c>
      <c r="Q19" s="85">
        <v>0</v>
      </c>
      <c r="R19" s="13"/>
    </row>
    <row r="20" spans="1:18" ht="21.75" customHeight="1">
      <c r="A20" s="78" t="s">
        <v>86</v>
      </c>
      <c r="B20" s="90"/>
      <c r="C20" s="90"/>
      <c r="D20" s="90"/>
      <c r="E20" s="90"/>
      <c r="F20" s="90"/>
      <c r="G20" s="91">
        <v>1021164</v>
      </c>
      <c r="I20" s="91">
        <v>522675</v>
      </c>
      <c r="K20" s="91">
        <v>194724</v>
      </c>
      <c r="M20" s="85">
        <v>51446</v>
      </c>
      <c r="O20" s="85">
        <v>512047</v>
      </c>
      <c r="Q20" s="85">
        <v>185120</v>
      </c>
      <c r="R20" s="13"/>
    </row>
    <row r="21" spans="1:18" ht="21.75" customHeight="1">
      <c r="A21" s="78" t="s">
        <v>87</v>
      </c>
      <c r="B21" s="90"/>
      <c r="C21" s="90"/>
      <c r="D21" s="90"/>
      <c r="E21" s="90"/>
      <c r="F21" s="90"/>
      <c r="G21" s="91">
        <v>666921</v>
      </c>
      <c r="I21" s="91">
        <v>1849266</v>
      </c>
      <c r="K21" s="91">
        <v>641880</v>
      </c>
      <c r="M21" s="85">
        <v>1168496</v>
      </c>
      <c r="O21" s="85">
        <v>4274979</v>
      </c>
      <c r="Q21" s="85">
        <v>1116696</v>
      </c>
      <c r="R21" s="13"/>
    </row>
    <row r="22" spans="1:18" ht="21.75" customHeight="1">
      <c r="A22" s="78" t="s">
        <v>88</v>
      </c>
      <c r="G22" s="92">
        <v>162218</v>
      </c>
      <c r="I22" s="92">
        <v>165851</v>
      </c>
      <c r="K22" s="92">
        <v>148418</v>
      </c>
      <c r="M22" s="85">
        <v>114100</v>
      </c>
      <c r="O22" s="85">
        <v>136104</v>
      </c>
      <c r="Q22" s="85">
        <v>109146</v>
      </c>
      <c r="R22" s="13"/>
    </row>
    <row r="23" spans="3:18" ht="21.75" customHeight="1">
      <c r="C23" s="78" t="s">
        <v>89</v>
      </c>
      <c r="G23" s="87">
        <f>G13+G16+SUM(G17:G22)</f>
        <v>30238992</v>
      </c>
      <c r="I23" s="87">
        <f>I13+I16+SUM(I17:I22)</f>
        <v>31169293</v>
      </c>
      <c r="K23" s="87">
        <f>K13+K16+SUM(K17:K22)</f>
        <v>29577037</v>
      </c>
      <c r="M23" s="87">
        <f>M13+M16+SUM(M17:M22)</f>
        <v>27534414</v>
      </c>
      <c r="O23" s="87">
        <f>O13+O16+SUM(O17:O22)</f>
        <v>31247213</v>
      </c>
      <c r="Q23" s="87">
        <f>Q13+Q16+SUM(Q17:Q22)</f>
        <v>27676901</v>
      </c>
      <c r="R23" s="13"/>
    </row>
    <row r="24" spans="1:18" ht="21.75" customHeight="1">
      <c r="A24" s="78" t="s">
        <v>90</v>
      </c>
      <c r="G24" s="85"/>
      <c r="I24" s="85"/>
      <c r="K24" s="85"/>
      <c r="M24" s="85"/>
      <c r="O24" s="85"/>
      <c r="Q24" s="85"/>
      <c r="R24" s="13"/>
    </row>
    <row r="25" spans="3:18" ht="21.75" customHeight="1">
      <c r="C25" s="78" t="s">
        <v>91</v>
      </c>
      <c r="G25" s="85">
        <v>6669838</v>
      </c>
      <c r="I25" s="85">
        <v>6675980</v>
      </c>
      <c r="K25" s="85">
        <v>6529563</v>
      </c>
      <c r="M25" s="85">
        <v>6070332</v>
      </c>
      <c r="O25" s="85">
        <v>6049233</v>
      </c>
      <c r="Q25" s="85">
        <v>5928994</v>
      </c>
      <c r="R25" s="13"/>
    </row>
    <row r="26" spans="3:18" ht="21.75" customHeight="1">
      <c r="C26" s="78" t="s">
        <v>92</v>
      </c>
      <c r="G26" s="85">
        <v>22280</v>
      </c>
      <c r="I26" s="85">
        <v>54360</v>
      </c>
      <c r="K26" s="85">
        <v>20583</v>
      </c>
      <c r="M26" s="85">
        <v>15600</v>
      </c>
      <c r="O26" s="85">
        <v>47630</v>
      </c>
      <c r="Q26" s="85">
        <v>14250</v>
      </c>
      <c r="R26" s="13"/>
    </row>
    <row r="27" spans="3:18" ht="21.75" customHeight="1">
      <c r="C27" s="78" t="s">
        <v>93</v>
      </c>
      <c r="G27" s="85">
        <v>2440885</v>
      </c>
      <c r="I27" s="85">
        <v>3147108</v>
      </c>
      <c r="K27" s="85">
        <v>2254334</v>
      </c>
      <c r="M27" s="85">
        <v>2273850</v>
      </c>
      <c r="O27" s="85">
        <v>2977265</v>
      </c>
      <c r="Q27" s="85">
        <v>2073518</v>
      </c>
      <c r="R27" s="13"/>
    </row>
    <row r="28" spans="3:18" ht="21.75" customHeight="1">
      <c r="C28" s="78" t="s">
        <v>94</v>
      </c>
      <c r="G28" s="85">
        <v>842799</v>
      </c>
      <c r="I28" s="85">
        <v>849548</v>
      </c>
      <c r="K28" s="85">
        <v>819661</v>
      </c>
      <c r="M28" s="85">
        <v>833284</v>
      </c>
      <c r="O28" s="85">
        <v>833403</v>
      </c>
      <c r="Q28" s="85">
        <v>807013</v>
      </c>
      <c r="R28" s="13"/>
    </row>
    <row r="29" spans="3:18" ht="21.75" customHeight="1">
      <c r="C29" s="78" t="s">
        <v>28</v>
      </c>
      <c r="G29" s="92">
        <v>2702719</v>
      </c>
      <c r="I29" s="92">
        <v>3381455</v>
      </c>
      <c r="K29" s="92">
        <v>3253878</v>
      </c>
      <c r="M29" s="92">
        <v>2486695</v>
      </c>
      <c r="O29" s="92">
        <v>3176092</v>
      </c>
      <c r="Q29" s="92">
        <v>2903586</v>
      </c>
      <c r="R29" s="13"/>
    </row>
    <row r="30" spans="5:18" ht="21.75" customHeight="1">
      <c r="E30" s="78" t="s">
        <v>95</v>
      </c>
      <c r="G30" s="87">
        <f>SUM(G25:G29)</f>
        <v>12678521</v>
      </c>
      <c r="I30" s="87">
        <f>SUM(I25:I29)</f>
        <v>14108451</v>
      </c>
      <c r="K30" s="87">
        <f>SUM(K25:K29)</f>
        <v>12878019</v>
      </c>
      <c r="M30" s="87">
        <f>SUM(M25:M29)</f>
        <v>11679761</v>
      </c>
      <c r="O30" s="87">
        <f>SUM(O25:O29)</f>
        <v>13083623</v>
      </c>
      <c r="Q30" s="87">
        <f>SUM(Q25:Q29)</f>
        <v>11727361</v>
      </c>
      <c r="R30" s="13"/>
    </row>
    <row r="31" spans="1:18" ht="21.75" customHeight="1">
      <c r="A31" s="78" t="s">
        <v>96</v>
      </c>
      <c r="G31" s="92">
        <v>5381359</v>
      </c>
      <c r="I31" s="92">
        <v>5549135</v>
      </c>
      <c r="K31" s="92">
        <v>5345597</v>
      </c>
      <c r="M31" s="92">
        <v>5108972</v>
      </c>
      <c r="O31" s="92">
        <v>5396021</v>
      </c>
      <c r="Q31" s="92">
        <v>5282265</v>
      </c>
      <c r="R31" s="13"/>
    </row>
    <row r="32" spans="1:18" ht="21.75" customHeight="1">
      <c r="A32" s="78" t="s">
        <v>97</v>
      </c>
      <c r="G32" s="85">
        <f>+G23-G30-G31</f>
        <v>12179112</v>
      </c>
      <c r="I32" s="85">
        <f>+I23-I30-I31</f>
        <v>11511707</v>
      </c>
      <c r="K32" s="85">
        <f>+K23-K30-K31</f>
        <v>11353421</v>
      </c>
      <c r="M32" s="85">
        <f>M23-M30-M31</f>
        <v>10745681</v>
      </c>
      <c r="O32" s="85">
        <f>O23-O30-O31</f>
        <v>12767569</v>
      </c>
      <c r="Q32" s="85">
        <f>Q23-Q30-Q31</f>
        <v>10667275</v>
      </c>
      <c r="R32" s="13"/>
    </row>
    <row r="33" spans="1:18" ht="21.75" customHeight="1">
      <c r="A33" s="78" t="s">
        <v>98</v>
      </c>
      <c r="G33" s="91">
        <v>2639557</v>
      </c>
      <c r="I33" s="91">
        <v>2064885</v>
      </c>
      <c r="K33" s="91">
        <v>2224192</v>
      </c>
      <c r="M33" s="92">
        <v>2232466</v>
      </c>
      <c r="O33" s="92">
        <v>1847103</v>
      </c>
      <c r="Q33" s="92">
        <v>1956787</v>
      </c>
      <c r="R33" s="13"/>
    </row>
    <row r="34" spans="1:18" ht="21.75" customHeight="1">
      <c r="A34" s="78" t="s">
        <v>99</v>
      </c>
      <c r="G34" s="87">
        <f>G32-G33</f>
        <v>9539555</v>
      </c>
      <c r="I34" s="87">
        <f>I32-I33</f>
        <v>9446822</v>
      </c>
      <c r="K34" s="87">
        <f>K32-K33</f>
        <v>9129229</v>
      </c>
      <c r="M34" s="87">
        <f>M32-M33</f>
        <v>8513215</v>
      </c>
      <c r="O34" s="87">
        <f>O32-O33</f>
        <v>10920466</v>
      </c>
      <c r="Q34" s="87">
        <f>Q32-Q33</f>
        <v>8710488</v>
      </c>
      <c r="R34" s="13"/>
    </row>
    <row r="35" spans="1:18" ht="21.75" customHeight="1">
      <c r="A35" s="78" t="s">
        <v>100</v>
      </c>
      <c r="G35" s="88"/>
      <c r="I35" s="88"/>
      <c r="K35" s="88"/>
      <c r="M35" s="88"/>
      <c r="O35" s="88"/>
      <c r="Q35" s="88"/>
      <c r="R35" s="13"/>
    </row>
    <row r="36" spans="3:18" ht="21.75" customHeight="1">
      <c r="C36" s="78" t="s">
        <v>101</v>
      </c>
      <c r="G36" s="88"/>
      <c r="I36" s="88"/>
      <c r="K36" s="88"/>
      <c r="M36" s="88"/>
      <c r="O36" s="88"/>
      <c r="Q36" s="88"/>
      <c r="R36" s="13"/>
    </row>
    <row r="37" spans="4:18" ht="21.75" customHeight="1">
      <c r="D37" s="78" t="s">
        <v>102</v>
      </c>
      <c r="G37" s="88"/>
      <c r="I37" s="88"/>
      <c r="K37" s="88"/>
      <c r="M37" s="88"/>
      <c r="O37" s="88"/>
      <c r="Q37" s="88"/>
      <c r="R37" s="13"/>
    </row>
    <row r="38" spans="5:18" ht="21.75" customHeight="1">
      <c r="E38" s="78" t="s">
        <v>103</v>
      </c>
      <c r="G38" s="85"/>
      <c r="I38" s="85"/>
      <c r="K38" s="85"/>
      <c r="M38" s="85"/>
      <c r="O38" s="85"/>
      <c r="Q38" s="85"/>
      <c r="R38" s="13"/>
    </row>
    <row r="39" spans="6:18" ht="21.75" customHeight="1">
      <c r="F39" s="78" t="s">
        <v>104</v>
      </c>
      <c r="G39" s="93">
        <v>4885278</v>
      </c>
      <c r="I39" s="93">
        <v>2756832</v>
      </c>
      <c r="J39" s="94"/>
      <c r="K39" s="93">
        <v>3461446</v>
      </c>
      <c r="L39" s="94"/>
      <c r="M39" s="91">
        <v>4844729</v>
      </c>
      <c r="N39" s="94"/>
      <c r="O39" s="91">
        <v>2717129</v>
      </c>
      <c r="P39" s="94"/>
      <c r="Q39" s="93">
        <v>3430890</v>
      </c>
      <c r="R39" s="13"/>
    </row>
    <row r="40" spans="6:18" ht="21.75" customHeight="1">
      <c r="F40" s="78" t="s">
        <v>105</v>
      </c>
      <c r="G40" s="95">
        <v>-1524339</v>
      </c>
      <c r="I40" s="95">
        <v>-2533885</v>
      </c>
      <c r="K40" s="93">
        <v>135666</v>
      </c>
      <c r="L40" s="89"/>
      <c r="M40" s="95">
        <v>-1501434</v>
      </c>
      <c r="N40" s="89"/>
      <c r="O40" s="95">
        <v>-2441374</v>
      </c>
      <c r="P40" s="89"/>
      <c r="Q40" s="93">
        <v>137138</v>
      </c>
      <c r="R40" s="13"/>
    </row>
    <row r="41" spans="5:18" ht="21.75" customHeight="1">
      <c r="E41" s="78" t="s">
        <v>106</v>
      </c>
      <c r="G41" s="85"/>
      <c r="I41" s="85"/>
      <c r="K41" s="85"/>
      <c r="M41" s="85"/>
      <c r="O41" s="85"/>
      <c r="Q41" s="85"/>
      <c r="R41" s="13"/>
    </row>
    <row r="42" spans="6:18" ht="21.75" customHeight="1">
      <c r="F42" s="78" t="s">
        <v>107</v>
      </c>
      <c r="G42" s="95">
        <v>-1400167</v>
      </c>
      <c r="I42" s="95">
        <v>-3255972</v>
      </c>
      <c r="K42" s="95">
        <v>-3489293</v>
      </c>
      <c r="M42" s="89">
        <v>-386203</v>
      </c>
      <c r="O42" s="89">
        <v>-1572885</v>
      </c>
      <c r="Q42" s="95">
        <v>-1633168</v>
      </c>
      <c r="R42" s="13"/>
    </row>
    <row r="43" spans="5:18" ht="21.75" customHeight="1">
      <c r="E43" s="78" t="s">
        <v>108</v>
      </c>
      <c r="G43" s="93">
        <v>666</v>
      </c>
      <c r="I43" s="93">
        <v>587</v>
      </c>
      <c r="K43" s="96">
        <v>0</v>
      </c>
      <c r="M43" s="96">
        <v>0</v>
      </c>
      <c r="O43" s="96">
        <v>0</v>
      </c>
      <c r="Q43" s="96">
        <v>0</v>
      </c>
      <c r="R43" s="13"/>
    </row>
    <row r="44" spans="5:18" ht="21.75" customHeight="1">
      <c r="E44" s="78" t="s">
        <v>109</v>
      </c>
      <c r="G44" s="89"/>
      <c r="I44" s="89"/>
      <c r="K44" s="89"/>
      <c r="M44" s="89"/>
      <c r="O44" s="89"/>
      <c r="Q44" s="89"/>
      <c r="R44" s="13"/>
    </row>
    <row r="45" spans="6:18" ht="21.75" customHeight="1">
      <c r="F45" s="78" t="s">
        <v>110</v>
      </c>
      <c r="G45" s="97">
        <v>-660706</v>
      </c>
      <c r="I45" s="89">
        <v>-39023</v>
      </c>
      <c r="K45" s="95">
        <v>-697596</v>
      </c>
      <c r="M45" s="97">
        <v>-655817</v>
      </c>
      <c r="O45" s="89">
        <v>-49023</v>
      </c>
      <c r="Q45" s="98">
        <v>-691665</v>
      </c>
      <c r="R45" s="13"/>
    </row>
    <row r="46" spans="6:18" ht="21.75" customHeight="1">
      <c r="F46" s="99" t="s">
        <v>111</v>
      </c>
      <c r="G46" s="85">
        <f>SUM(G38:G45)</f>
        <v>1300732</v>
      </c>
      <c r="I46" s="100">
        <f>SUM(I38:I45)</f>
        <v>-3071461</v>
      </c>
      <c r="K46" s="100">
        <f>SUM(K38:K45)</f>
        <v>-589777</v>
      </c>
      <c r="M46" s="85">
        <f>SUM(M38:M45)</f>
        <v>2301275</v>
      </c>
      <c r="O46" s="100">
        <f>SUM(O38:O45)</f>
        <v>-1346153</v>
      </c>
      <c r="Q46" s="85">
        <f>SUM(Q38:Q45)</f>
        <v>1243195</v>
      </c>
      <c r="R46" s="13"/>
    </row>
    <row r="47" spans="1:18" ht="21.75" customHeight="1" thickBot="1">
      <c r="A47" s="81" t="s">
        <v>112</v>
      </c>
      <c r="G47" s="101">
        <f>G34+G46</f>
        <v>10840287</v>
      </c>
      <c r="I47" s="101">
        <f>I34+I46</f>
        <v>6375361</v>
      </c>
      <c r="K47" s="101">
        <f>K34+K46</f>
        <v>8539452</v>
      </c>
      <c r="M47" s="101">
        <f>M34+M46</f>
        <v>10814490</v>
      </c>
      <c r="O47" s="101">
        <f>O34+O46</f>
        <v>9574313</v>
      </c>
      <c r="Q47" s="101">
        <f>Q34+Q46</f>
        <v>9953683</v>
      </c>
      <c r="R47" s="13"/>
    </row>
    <row r="48" spans="1:18" ht="21.75" customHeight="1" thickTop="1">
      <c r="A48" s="81" t="s">
        <v>113</v>
      </c>
      <c r="G48" s="85"/>
      <c r="I48" s="85"/>
      <c r="K48" s="85"/>
      <c r="M48" s="85"/>
      <c r="O48" s="85"/>
      <c r="Q48" s="85"/>
      <c r="R48" s="13"/>
    </row>
    <row r="49" spans="3:18" ht="21.75" customHeight="1">
      <c r="C49" s="78" t="s">
        <v>114</v>
      </c>
      <c r="G49" s="85">
        <f>+G34-G50</f>
        <v>9438412</v>
      </c>
      <c r="I49" s="85">
        <f>+I34-I50</f>
        <v>9347005</v>
      </c>
      <c r="K49" s="85">
        <f>+K34-K50</f>
        <v>9029887</v>
      </c>
      <c r="M49" s="85">
        <f>M34-M50</f>
        <v>8513215</v>
      </c>
      <c r="O49" s="85">
        <f>O34-O50</f>
        <v>10920466</v>
      </c>
      <c r="Q49" s="85">
        <f>Q34-Q50</f>
        <v>8710488</v>
      </c>
      <c r="R49" s="13"/>
    </row>
    <row r="50" spans="3:18" ht="21.75" customHeight="1">
      <c r="C50" s="78" t="s">
        <v>115</v>
      </c>
      <c r="G50" s="85">
        <v>101143</v>
      </c>
      <c r="I50" s="85">
        <v>99817</v>
      </c>
      <c r="K50" s="85">
        <v>99342</v>
      </c>
      <c r="M50" s="85">
        <v>0</v>
      </c>
      <c r="O50" s="85">
        <v>0</v>
      </c>
      <c r="Q50" s="85">
        <v>0</v>
      </c>
      <c r="R50" s="13"/>
    </row>
    <row r="51" spans="7:18" ht="21.75" customHeight="1" thickBot="1">
      <c r="G51" s="101">
        <f>SUM(G49:G50)</f>
        <v>9539555</v>
      </c>
      <c r="I51" s="101">
        <f>SUM(I49:I50)</f>
        <v>9446822</v>
      </c>
      <c r="K51" s="101">
        <f>SUM(K49:K50)</f>
        <v>9129229</v>
      </c>
      <c r="M51" s="101">
        <f>SUM(M49:M50)</f>
        <v>8513215</v>
      </c>
      <c r="O51" s="101">
        <f>SUM(O49:O50)</f>
        <v>10920466</v>
      </c>
      <c r="Q51" s="101">
        <f>SUM(Q49:Q50)</f>
        <v>8710488</v>
      </c>
      <c r="R51" s="13"/>
    </row>
    <row r="52" spans="1:18" ht="21.75" customHeight="1" thickTop="1">
      <c r="A52" s="81" t="s">
        <v>116</v>
      </c>
      <c r="G52" s="85"/>
      <c r="I52" s="85"/>
      <c r="K52" s="85"/>
      <c r="M52" s="85"/>
      <c r="O52" s="85"/>
      <c r="Q52" s="85"/>
      <c r="R52" s="13"/>
    </row>
    <row r="53" spans="3:18" ht="21.75" customHeight="1">
      <c r="C53" s="78" t="s">
        <v>114</v>
      </c>
      <c r="G53" s="91">
        <f>+G47-G54</f>
        <v>10739144</v>
      </c>
      <c r="I53" s="91">
        <f>+I47-I54</f>
        <v>6275544</v>
      </c>
      <c r="K53" s="91">
        <f>+K47-K54</f>
        <v>8440110</v>
      </c>
      <c r="M53" s="85">
        <f>M47-M54</f>
        <v>10814490</v>
      </c>
      <c r="O53" s="85">
        <f>O47-O54</f>
        <v>9574313</v>
      </c>
      <c r="Q53" s="85">
        <f>Q47-Q54</f>
        <v>9953683</v>
      </c>
      <c r="R53" s="13"/>
    </row>
    <row r="54" spans="3:18" ht="21.75" customHeight="1">
      <c r="C54" s="78" t="s">
        <v>115</v>
      </c>
      <c r="G54" s="85">
        <v>101143</v>
      </c>
      <c r="I54" s="85">
        <v>99817</v>
      </c>
      <c r="K54" s="85">
        <v>99342</v>
      </c>
      <c r="M54" s="85">
        <v>0</v>
      </c>
      <c r="O54" s="85">
        <v>0</v>
      </c>
      <c r="Q54" s="85">
        <v>0</v>
      </c>
      <c r="R54" s="13"/>
    </row>
    <row r="55" spans="7:18" ht="21.75" customHeight="1" thickBot="1">
      <c r="G55" s="101">
        <f>SUM(G53:G54)</f>
        <v>10840287</v>
      </c>
      <c r="I55" s="101">
        <f>SUM(I53:I54)</f>
        <v>6375361</v>
      </c>
      <c r="K55" s="101">
        <f>SUM(K53:K54)</f>
        <v>8539452</v>
      </c>
      <c r="M55" s="101">
        <f>SUM(M53:M54)</f>
        <v>10814490</v>
      </c>
      <c r="O55" s="101">
        <f>SUM(O53:O54)</f>
        <v>9574313</v>
      </c>
      <c r="Q55" s="102">
        <f>SUM(Q53:Q54)</f>
        <v>9953683</v>
      </c>
      <c r="R55" s="13"/>
    </row>
    <row r="56" spans="1:18" ht="21.75" customHeight="1" thickBot="1" thickTop="1">
      <c r="A56" s="81" t="s">
        <v>117</v>
      </c>
      <c r="G56" s="103">
        <f>G49/G57</f>
        <v>4.944572183254463</v>
      </c>
      <c r="I56" s="103">
        <f>I49/I57</f>
        <v>4.89668610776266</v>
      </c>
      <c r="K56" s="103">
        <f>K49/K57</f>
        <v>4.730555105893989</v>
      </c>
      <c r="M56" s="103">
        <f>M49/M57</f>
        <v>4.459882242803625</v>
      </c>
      <c r="O56" s="103">
        <f>O49/O57</f>
        <v>5.720987006265052</v>
      </c>
      <c r="Q56" s="103">
        <f>Q49/Q57</f>
        <v>4.563229139326807</v>
      </c>
      <c r="R56" s="13"/>
    </row>
    <row r="57" spans="1:18" ht="21.75" customHeight="1" thickBot="1" thickTop="1">
      <c r="A57" s="81" t="s">
        <v>118</v>
      </c>
      <c r="B57" s="81"/>
      <c r="C57" s="81"/>
      <c r="D57" s="81"/>
      <c r="G57" s="104">
        <v>1908843</v>
      </c>
      <c r="H57" s="82"/>
      <c r="I57" s="104">
        <v>1908843</v>
      </c>
      <c r="J57" s="82"/>
      <c r="K57" s="104">
        <v>1908843</v>
      </c>
      <c r="L57" s="82"/>
      <c r="M57" s="104">
        <v>1908843</v>
      </c>
      <c r="O57" s="104">
        <v>1908843</v>
      </c>
      <c r="Q57" s="104">
        <v>1908843</v>
      </c>
      <c r="R57" s="13"/>
    </row>
    <row r="58" ht="19.5" thickTop="1"/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5984" right="0.2362204724409449" top="0.7874015748031497" bottom="0" header="0.31496062992125984" footer="0"/>
  <pageSetup horizontalDpi="600" verticalDpi="600" orientation="portrait" paperSize="9" scale="75" r:id="rId2"/>
  <rowBreaks count="1" manualBreakCount="1">
    <brk id="34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pane xSplit="6" ySplit="8" topLeftCell="G9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A1" sqref="A1:M1"/>
    </sheetView>
  </sheetViews>
  <sheetFormatPr defaultColWidth="9.140625" defaultRowHeight="12.75"/>
  <cols>
    <col min="1" max="5" width="1.7109375" style="78" customWidth="1"/>
    <col min="6" max="6" width="42.8515625" style="78" customWidth="1"/>
    <col min="7" max="7" width="13.421875" style="84" customWidth="1"/>
    <col min="8" max="8" width="1.8515625" style="78" customWidth="1"/>
    <col min="9" max="9" width="13.57421875" style="84" customWidth="1"/>
    <col min="10" max="10" width="2.140625" style="78" customWidth="1"/>
    <col min="11" max="11" width="13.00390625" style="84" customWidth="1"/>
    <col min="12" max="12" width="1.57421875" style="78" customWidth="1"/>
    <col min="13" max="13" width="13.28125" style="78" customWidth="1"/>
    <col min="14" max="14" width="9.8515625" style="78" bestFit="1" customWidth="1"/>
    <col min="15" max="16384" width="9.140625" style="78" customWidth="1"/>
  </cols>
  <sheetData>
    <row r="1" spans="1:13" ht="18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4" ht="18" customHeight="1">
      <c r="A2" s="116" t="s">
        <v>73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77"/>
    </row>
    <row r="3" spans="1:13" ht="18" customHeight="1">
      <c r="A3" s="116" t="s">
        <v>119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8" customHeight="1">
      <c r="A4" s="116" t="s">
        <v>55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7:13" ht="12" customHeight="1">
      <c r="G5" s="79"/>
      <c r="I5" s="79"/>
      <c r="K5" s="80"/>
      <c r="L5" s="81"/>
      <c r="M5" s="82" t="s">
        <v>24</v>
      </c>
    </row>
    <row r="6" spans="7:13" ht="18" customHeight="1">
      <c r="G6" s="117" t="s">
        <v>1</v>
      </c>
      <c r="H6" s="117"/>
      <c r="I6" s="117"/>
      <c r="J6" s="83"/>
      <c r="K6" s="118" t="s">
        <v>49</v>
      </c>
      <c r="L6" s="118"/>
      <c r="M6" s="118"/>
    </row>
    <row r="7" spans="7:13" ht="20.25" customHeight="1">
      <c r="G7" s="66">
        <v>2562</v>
      </c>
      <c r="I7" s="66">
        <v>2561</v>
      </c>
      <c r="K7" s="66">
        <v>2562</v>
      </c>
      <c r="M7" s="66">
        <v>2561</v>
      </c>
    </row>
    <row r="8" spans="7:13" ht="12" customHeight="1">
      <c r="G8" s="78"/>
      <c r="I8" s="78"/>
      <c r="K8" s="81"/>
      <c r="L8" s="66"/>
      <c r="M8" s="81"/>
    </row>
    <row r="9" ht="12" customHeight="1">
      <c r="M9" s="84"/>
    </row>
    <row r="10" ht="7.5" customHeight="1">
      <c r="M10" s="84"/>
    </row>
    <row r="11" spans="1:14" ht="21.75" customHeight="1">
      <c r="A11" s="78" t="s">
        <v>77</v>
      </c>
      <c r="G11" s="85">
        <v>84850534</v>
      </c>
      <c r="I11" s="85">
        <v>82271987</v>
      </c>
      <c r="K11" s="85">
        <v>81454947</v>
      </c>
      <c r="M11" s="85">
        <v>78765247</v>
      </c>
      <c r="N11" s="13"/>
    </row>
    <row r="12" spans="1:14" ht="21.75" customHeight="1">
      <c r="A12" s="78" t="s">
        <v>78</v>
      </c>
      <c r="G12" s="85">
        <v>30972242</v>
      </c>
      <c r="I12" s="85">
        <v>29319161</v>
      </c>
      <c r="J12" s="86"/>
      <c r="K12" s="85">
        <v>29716682</v>
      </c>
      <c r="M12" s="85">
        <v>27918996</v>
      </c>
      <c r="N12" s="13"/>
    </row>
    <row r="13" spans="3:14" ht="21.75" customHeight="1">
      <c r="C13" s="78" t="s">
        <v>79</v>
      </c>
      <c r="G13" s="87">
        <f>G11-G12</f>
        <v>53878292</v>
      </c>
      <c r="I13" s="87">
        <f>I11-I12</f>
        <v>52952826</v>
      </c>
      <c r="K13" s="87">
        <f>K11-K12</f>
        <v>51738265</v>
      </c>
      <c r="M13" s="87">
        <f>M11-M12</f>
        <v>50846251</v>
      </c>
      <c r="N13" s="13"/>
    </row>
    <row r="14" spans="1:14" ht="21.75" customHeight="1">
      <c r="A14" s="78" t="s">
        <v>80</v>
      </c>
      <c r="G14" s="85">
        <v>28204509</v>
      </c>
      <c r="I14" s="85">
        <v>27730494</v>
      </c>
      <c r="K14" s="85">
        <v>24546109</v>
      </c>
      <c r="M14" s="85">
        <v>23636550</v>
      </c>
      <c r="N14" s="13"/>
    </row>
    <row r="15" spans="1:14" ht="21.75" customHeight="1">
      <c r="A15" s="78" t="s">
        <v>81</v>
      </c>
      <c r="G15" s="85">
        <v>7885360</v>
      </c>
      <c r="I15" s="85">
        <v>7210199</v>
      </c>
      <c r="K15" s="85">
        <v>7733892</v>
      </c>
      <c r="M15" s="85">
        <v>7088441</v>
      </c>
      <c r="N15" s="13"/>
    </row>
    <row r="16" spans="3:14" ht="21.75" customHeight="1">
      <c r="C16" s="78" t="s">
        <v>82</v>
      </c>
      <c r="G16" s="87">
        <f>G14-G15</f>
        <v>20319149</v>
      </c>
      <c r="I16" s="87">
        <f>I14-I15</f>
        <v>20520295</v>
      </c>
      <c r="K16" s="87">
        <f>K14-K15</f>
        <v>16812217</v>
      </c>
      <c r="M16" s="87">
        <f>M14-M15</f>
        <v>16548109</v>
      </c>
      <c r="N16" s="13"/>
    </row>
    <row r="17" spans="1:14" ht="21.75" customHeight="1">
      <c r="A17" s="78" t="s">
        <v>83</v>
      </c>
      <c r="G17" s="88">
        <v>5675210</v>
      </c>
      <c r="I17" s="88">
        <v>6226316</v>
      </c>
      <c r="K17" s="85">
        <v>5218217</v>
      </c>
      <c r="M17" s="85">
        <v>5553836</v>
      </c>
      <c r="N17" s="13"/>
    </row>
    <row r="18" spans="1:14" ht="21.75" customHeight="1">
      <c r="A18" s="78" t="s">
        <v>84</v>
      </c>
      <c r="G18" s="85">
        <v>4776946</v>
      </c>
      <c r="I18" s="85">
        <v>7545418</v>
      </c>
      <c r="K18" s="85">
        <v>4191026</v>
      </c>
      <c r="M18" s="85">
        <v>4040031</v>
      </c>
      <c r="N18" s="13"/>
    </row>
    <row r="19" spans="1:14" ht="21.75" customHeight="1">
      <c r="A19" s="78" t="s">
        <v>120</v>
      </c>
      <c r="G19" s="85">
        <v>87756</v>
      </c>
      <c r="I19" s="85">
        <v>56968</v>
      </c>
      <c r="K19" s="85">
        <v>0</v>
      </c>
      <c r="M19" s="85">
        <v>0</v>
      </c>
      <c r="N19" s="13"/>
    </row>
    <row r="20" spans="1:14" ht="21.75" customHeight="1">
      <c r="A20" s="78" t="s">
        <v>86</v>
      </c>
      <c r="B20" s="90"/>
      <c r="C20" s="90"/>
      <c r="D20" s="90"/>
      <c r="E20" s="90"/>
      <c r="F20" s="90"/>
      <c r="G20" s="85">
        <v>1699677</v>
      </c>
      <c r="I20" s="85">
        <v>883267</v>
      </c>
      <c r="K20" s="85">
        <v>710911</v>
      </c>
      <c r="M20" s="85">
        <v>632154</v>
      </c>
      <c r="N20" s="13"/>
    </row>
    <row r="21" spans="1:14" ht="21.75" customHeight="1">
      <c r="A21" s="78" t="s">
        <v>87</v>
      </c>
      <c r="B21" s="90"/>
      <c r="C21" s="90"/>
      <c r="D21" s="90"/>
      <c r="E21" s="90"/>
      <c r="F21" s="90"/>
      <c r="G21" s="85">
        <v>3153339</v>
      </c>
      <c r="I21" s="85">
        <v>3090489</v>
      </c>
      <c r="K21" s="85">
        <v>6052951</v>
      </c>
      <c r="M21" s="85">
        <v>4520861</v>
      </c>
      <c r="N21" s="13"/>
    </row>
    <row r="22" spans="1:14" ht="21.75" customHeight="1">
      <c r="A22" s="78" t="s">
        <v>88</v>
      </c>
      <c r="G22" s="92">
        <v>432815</v>
      </c>
      <c r="I22" s="92">
        <v>1062966</v>
      </c>
      <c r="K22" s="85">
        <v>333463</v>
      </c>
      <c r="M22" s="85">
        <v>857315</v>
      </c>
      <c r="N22" s="13"/>
    </row>
    <row r="23" spans="3:14" ht="21.75" customHeight="1">
      <c r="C23" s="78" t="s">
        <v>89</v>
      </c>
      <c r="G23" s="87">
        <f>G13+G16+SUM(G17:G22)</f>
        <v>90023184</v>
      </c>
      <c r="I23" s="87">
        <f>I13+I16+SUM(I17:I22)</f>
        <v>92338545</v>
      </c>
      <c r="K23" s="87">
        <f>K13+K16+SUM(K17:K22)</f>
        <v>85057050</v>
      </c>
      <c r="M23" s="87">
        <f>M13+M16+SUM(M17:M22)</f>
        <v>82998557</v>
      </c>
      <c r="N23" s="13"/>
    </row>
    <row r="24" spans="1:14" ht="21.75" customHeight="1">
      <c r="A24" s="78" t="s">
        <v>90</v>
      </c>
      <c r="G24" s="85"/>
      <c r="I24" s="85"/>
      <c r="K24" s="85"/>
      <c r="M24" s="85"/>
      <c r="N24" s="13"/>
    </row>
    <row r="25" spans="3:14" ht="21.75" customHeight="1">
      <c r="C25" s="78" t="s">
        <v>91</v>
      </c>
      <c r="G25" s="85">
        <v>19908493</v>
      </c>
      <c r="I25" s="85">
        <v>19662122</v>
      </c>
      <c r="K25" s="85">
        <v>18074924</v>
      </c>
      <c r="M25" s="85">
        <v>17645677</v>
      </c>
      <c r="N25" s="13"/>
    </row>
    <row r="26" spans="3:14" ht="21.75" customHeight="1">
      <c r="C26" s="78" t="s">
        <v>92</v>
      </c>
      <c r="G26" s="85">
        <v>110796</v>
      </c>
      <c r="I26" s="85">
        <v>101103</v>
      </c>
      <c r="K26" s="85">
        <v>78030</v>
      </c>
      <c r="M26" s="85">
        <v>69510</v>
      </c>
      <c r="N26" s="13"/>
    </row>
    <row r="27" spans="3:14" ht="21.75" customHeight="1">
      <c r="C27" s="78" t="s">
        <v>93</v>
      </c>
      <c r="G27" s="85">
        <v>8326123</v>
      </c>
      <c r="I27" s="85">
        <v>7437651</v>
      </c>
      <c r="K27" s="85">
        <v>7769519</v>
      </c>
      <c r="M27" s="85">
        <v>6898094</v>
      </c>
      <c r="N27" s="13"/>
    </row>
    <row r="28" spans="3:14" ht="21.75" customHeight="1">
      <c r="C28" s="78" t="s">
        <v>94</v>
      </c>
      <c r="G28" s="85">
        <v>2508851</v>
      </c>
      <c r="I28" s="85">
        <v>2514242</v>
      </c>
      <c r="K28" s="85">
        <v>2471623</v>
      </c>
      <c r="M28" s="85">
        <v>2444100</v>
      </c>
      <c r="N28" s="13"/>
    </row>
    <row r="29" spans="3:14" ht="21.75" customHeight="1">
      <c r="C29" s="78" t="s">
        <v>28</v>
      </c>
      <c r="G29" s="92">
        <v>8121661</v>
      </c>
      <c r="I29" s="92">
        <v>9117288</v>
      </c>
      <c r="K29" s="92">
        <v>7485118</v>
      </c>
      <c r="M29" s="92">
        <v>7872920</v>
      </c>
      <c r="N29" s="13"/>
    </row>
    <row r="30" spans="5:14" ht="21.75" customHeight="1">
      <c r="E30" s="78" t="s">
        <v>95</v>
      </c>
      <c r="G30" s="87">
        <f>SUM(G25:G29)</f>
        <v>38975924</v>
      </c>
      <c r="I30" s="87">
        <f>SUM(I25:I29)</f>
        <v>38832406</v>
      </c>
      <c r="K30" s="87">
        <f>SUM(K25:K29)</f>
        <v>35879214</v>
      </c>
      <c r="M30" s="87">
        <f>SUM(M25:M29)</f>
        <v>34930301</v>
      </c>
      <c r="N30" s="13"/>
    </row>
    <row r="31" spans="1:14" ht="21.75" customHeight="1">
      <c r="A31" s="78" t="s">
        <v>96</v>
      </c>
      <c r="G31" s="92">
        <v>16008812</v>
      </c>
      <c r="I31" s="92">
        <v>19199940</v>
      </c>
      <c r="K31" s="92">
        <v>15641028</v>
      </c>
      <c r="M31" s="92">
        <v>18505549</v>
      </c>
      <c r="N31" s="13"/>
    </row>
    <row r="32" spans="1:14" ht="21.75" customHeight="1">
      <c r="A32" s="78" t="s">
        <v>97</v>
      </c>
      <c r="G32" s="85">
        <f>G23-G30-G31</f>
        <v>35038448</v>
      </c>
      <c r="I32" s="85">
        <f>I23-I30-I31</f>
        <v>34306199</v>
      </c>
      <c r="K32" s="85">
        <f>K23-K30-K31</f>
        <v>33536808</v>
      </c>
      <c r="M32" s="85">
        <f>M23-M30-M31</f>
        <v>29562707</v>
      </c>
      <c r="N32" s="13"/>
    </row>
    <row r="33" spans="1:14" ht="21.75" customHeight="1">
      <c r="A33" s="78" t="s">
        <v>98</v>
      </c>
      <c r="G33" s="91">
        <v>6928912</v>
      </c>
      <c r="I33" s="91">
        <v>6787068</v>
      </c>
      <c r="K33" s="92">
        <v>6085783</v>
      </c>
      <c r="M33" s="92">
        <v>5444317</v>
      </c>
      <c r="N33" s="13"/>
    </row>
    <row r="34" spans="1:14" ht="21.75" customHeight="1">
      <c r="A34" s="78" t="s">
        <v>99</v>
      </c>
      <c r="G34" s="87">
        <f>G32-G33</f>
        <v>28109536</v>
      </c>
      <c r="I34" s="87">
        <f>I32-I33</f>
        <v>27519131</v>
      </c>
      <c r="K34" s="87">
        <f>K32-K33</f>
        <v>27451025</v>
      </c>
      <c r="M34" s="87">
        <f>M32-M33</f>
        <v>24118390</v>
      </c>
      <c r="N34" s="13"/>
    </row>
    <row r="35" spans="1:14" ht="21.75" customHeight="1">
      <c r="A35" s="78" t="s">
        <v>100</v>
      </c>
      <c r="G35" s="88"/>
      <c r="I35" s="88"/>
      <c r="K35" s="88"/>
      <c r="M35" s="88"/>
      <c r="N35" s="13"/>
    </row>
    <row r="36" spans="3:14" ht="21.75" customHeight="1">
      <c r="C36" s="78" t="s">
        <v>101</v>
      </c>
      <c r="G36" s="88"/>
      <c r="I36" s="88"/>
      <c r="K36" s="88"/>
      <c r="M36" s="88"/>
      <c r="N36" s="13"/>
    </row>
    <row r="37" spans="4:14" ht="21.75" customHeight="1">
      <c r="D37" s="78" t="s">
        <v>102</v>
      </c>
      <c r="G37" s="88"/>
      <c r="I37" s="88"/>
      <c r="K37" s="88"/>
      <c r="M37" s="88"/>
      <c r="N37" s="13"/>
    </row>
    <row r="38" spans="5:14" ht="21.75" customHeight="1">
      <c r="E38" s="78" t="s">
        <v>103</v>
      </c>
      <c r="G38" s="85"/>
      <c r="I38" s="85"/>
      <c r="K38" s="85"/>
      <c r="M38" s="85"/>
      <c r="N38" s="13"/>
    </row>
    <row r="39" spans="6:14" ht="21.75" customHeight="1">
      <c r="F39" s="78" t="s">
        <v>104</v>
      </c>
      <c r="G39" s="93">
        <v>14083960</v>
      </c>
      <c r="I39" s="105">
        <v>-3479510</v>
      </c>
      <c r="J39" s="94"/>
      <c r="K39" s="93">
        <v>13497846</v>
      </c>
      <c r="M39" s="106">
        <v>-7047941</v>
      </c>
      <c r="N39" s="13"/>
    </row>
    <row r="40" spans="6:14" ht="21.75" customHeight="1">
      <c r="F40" s="78" t="s">
        <v>105</v>
      </c>
      <c r="G40" s="105">
        <v>-5209294</v>
      </c>
      <c r="I40" s="105">
        <v>-7451948</v>
      </c>
      <c r="J40" s="105"/>
      <c r="K40" s="105">
        <v>-4638653</v>
      </c>
      <c r="L40" s="105"/>
      <c r="M40" s="105">
        <v>-3946617</v>
      </c>
      <c r="N40" s="13"/>
    </row>
    <row r="41" spans="5:14" ht="21.75" customHeight="1">
      <c r="E41" s="78" t="s">
        <v>106</v>
      </c>
      <c r="G41" s="85"/>
      <c r="I41" s="85"/>
      <c r="K41" s="85"/>
      <c r="M41" s="85"/>
      <c r="N41" s="13"/>
    </row>
    <row r="42" spans="6:14" ht="21.75" customHeight="1">
      <c r="F42" s="78" t="s">
        <v>107</v>
      </c>
      <c r="G42" s="105">
        <v>-5458600</v>
      </c>
      <c r="I42" s="105">
        <v>-3581912</v>
      </c>
      <c r="K42" s="105">
        <v>-2732550</v>
      </c>
      <c r="M42" s="107">
        <v>-1860036</v>
      </c>
      <c r="N42" s="13"/>
    </row>
    <row r="43" spans="5:14" ht="21.75" customHeight="1">
      <c r="E43" s="78" t="s">
        <v>108</v>
      </c>
      <c r="G43" s="93">
        <v>1567</v>
      </c>
      <c r="I43" s="96">
        <v>0</v>
      </c>
      <c r="K43" s="96">
        <v>0</v>
      </c>
      <c r="M43" s="96">
        <v>0</v>
      </c>
      <c r="N43" s="13"/>
    </row>
    <row r="44" spans="5:14" ht="21.75" customHeight="1">
      <c r="E44" s="78" t="s">
        <v>109</v>
      </c>
      <c r="G44" s="105"/>
      <c r="I44" s="105"/>
      <c r="K44" s="107"/>
      <c r="M44" s="107"/>
      <c r="N44" s="13"/>
    </row>
    <row r="45" spans="6:14" ht="21.75" customHeight="1">
      <c r="F45" s="78" t="s">
        <v>110</v>
      </c>
      <c r="G45" s="108">
        <v>-1777264</v>
      </c>
      <c r="I45" s="93">
        <v>2200847</v>
      </c>
      <c r="K45" s="108">
        <v>-1770878</v>
      </c>
      <c r="M45" s="93">
        <v>2214896</v>
      </c>
      <c r="N45" s="13"/>
    </row>
    <row r="46" spans="3:14" ht="21.75" customHeight="1">
      <c r="C46" s="78" t="s">
        <v>121</v>
      </c>
      <c r="G46" s="96"/>
      <c r="I46" s="96"/>
      <c r="K46" s="96"/>
      <c r="M46" s="96"/>
      <c r="N46" s="13"/>
    </row>
    <row r="47" spans="4:14" ht="21.75" customHeight="1">
      <c r="D47" s="78" t="s">
        <v>102</v>
      </c>
      <c r="G47" s="96"/>
      <c r="I47" s="96"/>
      <c r="K47" s="96"/>
      <c r="M47" s="96"/>
      <c r="N47" s="13"/>
    </row>
    <row r="48" spans="5:14" ht="21.75" customHeight="1">
      <c r="E48" s="78" t="s">
        <v>122</v>
      </c>
      <c r="G48" s="96"/>
      <c r="I48" s="96"/>
      <c r="K48" s="96"/>
      <c r="M48" s="96"/>
      <c r="N48" s="13"/>
    </row>
    <row r="49" spans="6:14" ht="21.75" customHeight="1">
      <c r="F49" s="78" t="s">
        <v>123</v>
      </c>
      <c r="G49" s="93">
        <v>4433</v>
      </c>
      <c r="I49" s="93">
        <v>734</v>
      </c>
      <c r="K49" s="93">
        <v>3356</v>
      </c>
      <c r="M49" s="93">
        <v>734</v>
      </c>
      <c r="N49" s="13"/>
    </row>
    <row r="50" spans="5:14" ht="21.75" customHeight="1">
      <c r="E50" s="78" t="s">
        <v>109</v>
      </c>
      <c r="G50" s="93"/>
      <c r="I50" s="93"/>
      <c r="K50" s="93"/>
      <c r="M50" s="93"/>
      <c r="N50" s="13"/>
    </row>
    <row r="51" spans="6:15" ht="21.75" customHeight="1">
      <c r="F51" s="78" t="s">
        <v>110</v>
      </c>
      <c r="G51" s="109">
        <v>-2081</v>
      </c>
      <c r="I51" s="110">
        <v>-454</v>
      </c>
      <c r="K51" s="109">
        <v>-1866</v>
      </c>
      <c r="M51" s="110">
        <v>-454</v>
      </c>
      <c r="N51" s="13"/>
      <c r="O51" s="13"/>
    </row>
    <row r="52" spans="6:14" ht="21.75" customHeight="1">
      <c r="F52" s="99" t="s">
        <v>111</v>
      </c>
      <c r="G52" s="85">
        <f>SUM(G38:G51)</f>
        <v>1642721</v>
      </c>
      <c r="I52" s="111">
        <f>SUM(I38:I51)</f>
        <v>-12312243</v>
      </c>
      <c r="K52" s="85">
        <f>SUM(K38:K51)</f>
        <v>4357255</v>
      </c>
      <c r="M52" s="111">
        <f>SUM(M38:M51)</f>
        <v>-10639418</v>
      </c>
      <c r="N52" s="13"/>
    </row>
    <row r="53" spans="1:14" ht="21.75" customHeight="1" thickBot="1">
      <c r="A53" s="81" t="s">
        <v>112</v>
      </c>
      <c r="G53" s="101">
        <f>G34+G52</f>
        <v>29752257</v>
      </c>
      <c r="I53" s="101">
        <f>I34+I52</f>
        <v>15206888</v>
      </c>
      <c r="K53" s="101">
        <f>K34+K52</f>
        <v>31808280</v>
      </c>
      <c r="M53" s="101">
        <f>M34+M52</f>
        <v>13478972</v>
      </c>
      <c r="N53" s="13"/>
    </row>
    <row r="54" spans="1:14" ht="21.75" customHeight="1" thickTop="1">
      <c r="A54" s="81" t="s">
        <v>113</v>
      </c>
      <c r="G54" s="85"/>
      <c r="I54" s="85"/>
      <c r="K54" s="85"/>
      <c r="M54" s="85"/>
      <c r="N54" s="13"/>
    </row>
    <row r="55" spans="3:14" ht="21.75" customHeight="1">
      <c r="C55" s="78" t="s">
        <v>114</v>
      </c>
      <c r="G55" s="85">
        <f>+G34-G56</f>
        <v>27813713</v>
      </c>
      <c r="I55" s="85">
        <f>+I34-I56</f>
        <v>27228797</v>
      </c>
      <c r="K55" s="85">
        <f>K34-K56</f>
        <v>27451025</v>
      </c>
      <c r="M55" s="85">
        <f>M34-M56</f>
        <v>24118390</v>
      </c>
      <c r="N55" s="13"/>
    </row>
    <row r="56" spans="3:14" ht="21.75" customHeight="1">
      <c r="C56" s="78" t="s">
        <v>115</v>
      </c>
      <c r="G56" s="85">
        <v>295823</v>
      </c>
      <c r="I56" s="85">
        <v>290334</v>
      </c>
      <c r="K56" s="85">
        <v>0</v>
      </c>
      <c r="M56" s="85">
        <v>0</v>
      </c>
      <c r="N56" s="13"/>
    </row>
    <row r="57" spans="7:14" ht="21.75" customHeight="1" thickBot="1">
      <c r="G57" s="101">
        <f>SUM(G55:G56)</f>
        <v>28109536</v>
      </c>
      <c r="I57" s="101">
        <f>SUM(I55:I56)</f>
        <v>27519131</v>
      </c>
      <c r="K57" s="101">
        <f>SUM(K55:K56)</f>
        <v>27451025</v>
      </c>
      <c r="M57" s="101">
        <f>SUM(M55:M56)</f>
        <v>24118390</v>
      </c>
      <c r="N57" s="13"/>
    </row>
    <row r="58" spans="1:14" ht="21.75" customHeight="1" thickTop="1">
      <c r="A58" s="81" t="s">
        <v>116</v>
      </c>
      <c r="G58" s="85"/>
      <c r="I58" s="85"/>
      <c r="K58" s="85"/>
      <c r="M58" s="85"/>
      <c r="N58" s="13"/>
    </row>
    <row r="59" spans="3:14" ht="21.75" customHeight="1">
      <c r="C59" s="78" t="s">
        <v>114</v>
      </c>
      <c r="G59" s="91">
        <f>+G53-G60</f>
        <v>29456434</v>
      </c>
      <c r="I59" s="91">
        <f>+I53-I60</f>
        <v>14916555</v>
      </c>
      <c r="K59" s="85">
        <f>K53-K60</f>
        <v>31808280</v>
      </c>
      <c r="M59" s="85">
        <f>M53-M60</f>
        <v>13478972</v>
      </c>
      <c r="N59" s="13"/>
    </row>
    <row r="60" spans="3:14" ht="21.75" customHeight="1">
      <c r="C60" s="78" t="s">
        <v>115</v>
      </c>
      <c r="G60" s="85">
        <v>295823</v>
      </c>
      <c r="I60" s="85">
        <v>290333</v>
      </c>
      <c r="K60" s="85">
        <v>0</v>
      </c>
      <c r="M60" s="85">
        <v>0</v>
      </c>
      <c r="N60" s="13"/>
    </row>
    <row r="61" spans="7:14" ht="21.75" customHeight="1" thickBot="1">
      <c r="G61" s="101">
        <f>SUM(G59:G60)</f>
        <v>29752257</v>
      </c>
      <c r="I61" s="101">
        <f>SUM(I59:I60)</f>
        <v>15206888</v>
      </c>
      <c r="K61" s="112">
        <f>SUM(K59:K60)</f>
        <v>31808280</v>
      </c>
      <c r="M61" s="112">
        <f>SUM(M59:M60)</f>
        <v>13478972</v>
      </c>
      <c r="N61" s="13"/>
    </row>
    <row r="62" spans="1:14" ht="21.75" customHeight="1" thickBot="1" thickTop="1">
      <c r="A62" s="81" t="s">
        <v>117</v>
      </c>
      <c r="G62" s="103">
        <f>G55/G63</f>
        <v>14.570979907724208</v>
      </c>
      <c r="I62" s="103">
        <f>I55/I63</f>
        <v>14.264555544903379</v>
      </c>
      <c r="K62" s="103">
        <f>K55/K63</f>
        <v>14.380975805762967</v>
      </c>
      <c r="M62" s="103">
        <f>M55/M63</f>
        <v>12.635083136748282</v>
      </c>
      <c r="N62" s="13"/>
    </row>
    <row r="63" spans="1:14" ht="21.75" customHeight="1" thickBot="1" thickTop="1">
      <c r="A63" s="81" t="s">
        <v>118</v>
      </c>
      <c r="B63" s="81"/>
      <c r="C63" s="81"/>
      <c r="D63" s="81"/>
      <c r="G63" s="104">
        <v>1908843</v>
      </c>
      <c r="H63" s="82"/>
      <c r="I63" s="104">
        <v>1908843</v>
      </c>
      <c r="J63" s="82"/>
      <c r="K63" s="104">
        <v>1908843</v>
      </c>
      <c r="M63" s="104">
        <v>1908843</v>
      </c>
      <c r="N63" s="13"/>
    </row>
    <row r="64" ht="19.5" thickTop="1"/>
  </sheetData>
  <sheetProtection password="CC7F" sheet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31496062992125984" right="0" top="0.7874015748031497" bottom="0" header="0.31496062992125984" footer="0"/>
  <pageSetup horizontalDpi="600" verticalDpi="600" orientation="portrait" paperSize="9" scale="75" r:id="rId2"/>
  <rowBreaks count="1" manualBreakCount="1">
    <brk id="3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krmarisa</cp:lastModifiedBy>
  <cp:lastPrinted>2019-10-17T04:49:45Z</cp:lastPrinted>
  <dcterms:created xsi:type="dcterms:W3CDTF">2008-01-03T03:04:02Z</dcterms:created>
  <dcterms:modified xsi:type="dcterms:W3CDTF">2019-10-18T06:27:52Z</dcterms:modified>
  <cp:category/>
  <cp:version/>
  <cp:contentType/>
  <cp:contentStatus/>
</cp:coreProperties>
</file>